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satkinso\OneDrive - Sempra Energy\2017 ERRA Compliance Shared Site\Opening Testimony (June 1)\Pasquito Testimony\2017 Attachments (Public)\"/>
    </mc:Choice>
  </mc:AlternateContent>
  <bookViews>
    <workbookView xWindow="0" yWindow="0" windowWidth="11490" windowHeight="3270"/>
  </bookViews>
  <sheets>
    <sheet name="2017 Exceptions Report" sheetId="5" r:id="rId1"/>
    <sheet name="CBP and SS Dispatched" sheetId="2" r:id="rId2"/>
    <sheet name="Triggered and Conditions Met" sheetId="3" r:id="rId3"/>
    <sheet name="Supporting data_Dailly Forecast" sheetId="7" r:id="rId4"/>
    <sheet name="Suporting data_Official DR LI" sheetId="10" r:id="rId5"/>
  </sheets>
  <definedNames>
    <definedName name="_xlnm._FilterDatabase" localSheetId="0" hidden="1">'2017 Exceptions Report'!$A$1:$M$32</definedName>
    <definedName name="_xlnm._FilterDatabase" localSheetId="1" hidden="1">'CBP and SS Dispatched'!$D$2:$K$45</definedName>
    <definedName name="_xlnm._FilterDatabase" localSheetId="3" hidden="1">'Supporting data_Dailly Forecast'!$A$140:$AM$295</definedName>
    <definedName name="_xlnm._FilterDatabase" localSheetId="2" hidden="1">'Triggered and Conditions Met'!$A$1:$H$78</definedName>
  </definedNames>
  <calcPr calcId="171027"/>
  <pivotCaches>
    <pivotCache cacheId="0" r:id="rId6"/>
    <pivotCache cacheId="1" r:id="rId7"/>
  </pivotCaches>
</workbook>
</file>

<file path=xl/calcChain.xml><?xml version="1.0" encoding="utf-8"?>
<calcChain xmlns="http://schemas.openxmlformats.org/spreadsheetml/2006/main">
  <c r="C18" i="5" l="1"/>
  <c r="G47" i="2" l="1"/>
  <c r="AM205" i="7"/>
  <c r="A205" i="7" s="1"/>
  <c r="AM206" i="7"/>
  <c r="A206" i="7" s="1"/>
  <c r="AM207" i="7"/>
  <c r="A207" i="7" s="1"/>
  <c r="AM208" i="7"/>
  <c r="A208" i="7" s="1"/>
  <c r="AM141" i="7"/>
  <c r="A141" i="7" s="1"/>
  <c r="AM142" i="7"/>
  <c r="A142" i="7" s="1"/>
  <c r="AM143" i="7"/>
  <c r="A143" i="7" s="1"/>
  <c r="AM144" i="7"/>
  <c r="A144" i="7" s="1"/>
  <c r="AM145" i="7"/>
  <c r="A145" i="7" s="1"/>
  <c r="AM146" i="7"/>
  <c r="A146" i="7" s="1"/>
  <c r="AM147" i="7"/>
  <c r="A147" i="7" s="1"/>
  <c r="AM148" i="7"/>
  <c r="A148" i="7" s="1"/>
  <c r="AM209" i="7" l="1"/>
  <c r="AM210" i="7"/>
  <c r="A210" i="7" s="1"/>
  <c r="AM211" i="7"/>
  <c r="A211" i="7" s="1"/>
  <c r="AM212" i="7"/>
  <c r="A212" i="7" s="1"/>
  <c r="AM213" i="7"/>
  <c r="A213" i="7" s="1"/>
  <c r="AM214" i="7"/>
  <c r="A214" i="7" s="1"/>
  <c r="AM215" i="7"/>
  <c r="A215" i="7" s="1"/>
  <c r="AM216" i="7"/>
  <c r="A216" i="7" s="1"/>
  <c r="AM217" i="7"/>
  <c r="A217" i="7" s="1"/>
  <c r="AM218" i="7"/>
  <c r="A218" i="7" s="1"/>
  <c r="AM219" i="7"/>
  <c r="A219" i="7" s="1"/>
  <c r="AM220" i="7"/>
  <c r="A220" i="7" s="1"/>
  <c r="AM221" i="7"/>
  <c r="A221" i="7" s="1"/>
  <c r="AM222" i="7"/>
  <c r="A222" i="7" s="1"/>
  <c r="AM223" i="7"/>
  <c r="A223" i="7" s="1"/>
  <c r="AM224" i="7"/>
  <c r="A224" i="7" s="1"/>
  <c r="AM225" i="7"/>
  <c r="A225" i="7" s="1"/>
  <c r="AM226" i="7"/>
  <c r="A226" i="7" s="1"/>
  <c r="AM227" i="7"/>
  <c r="A227" i="7" s="1"/>
  <c r="AM228" i="7"/>
  <c r="A228" i="7" s="1"/>
  <c r="AM229" i="7"/>
  <c r="A229" i="7" s="1"/>
  <c r="AM230" i="7"/>
  <c r="A230" i="7" s="1"/>
  <c r="AM231" i="7"/>
  <c r="A231" i="7" s="1"/>
  <c r="AM232" i="7"/>
  <c r="A232" i="7" s="1"/>
  <c r="AM233" i="7"/>
  <c r="A233" i="7" s="1"/>
  <c r="AM234" i="7"/>
  <c r="A234" i="7" s="1"/>
  <c r="AM235" i="7"/>
  <c r="A235" i="7" s="1"/>
  <c r="AM236" i="7"/>
  <c r="A236" i="7" s="1"/>
  <c r="AM237" i="7"/>
  <c r="A237" i="7" s="1"/>
  <c r="AM238" i="7"/>
  <c r="A238" i="7" s="1"/>
  <c r="AM239" i="7"/>
  <c r="A239" i="7" s="1"/>
  <c r="AM240" i="7"/>
  <c r="A240" i="7" s="1"/>
  <c r="AM241" i="7"/>
  <c r="A241" i="7" s="1"/>
  <c r="AM242" i="7"/>
  <c r="A242" i="7" s="1"/>
  <c r="AM243" i="7"/>
  <c r="A243" i="7" s="1"/>
  <c r="AM244" i="7"/>
  <c r="A244" i="7" s="1"/>
  <c r="AM245" i="7"/>
  <c r="A245" i="7" s="1"/>
  <c r="AM246" i="7"/>
  <c r="A246" i="7" s="1"/>
  <c r="AM247" i="7"/>
  <c r="A247" i="7" s="1"/>
  <c r="AM248" i="7"/>
  <c r="A248" i="7" s="1"/>
  <c r="AM249" i="7"/>
  <c r="A249" i="7" s="1"/>
  <c r="AM250" i="7"/>
  <c r="A250" i="7" s="1"/>
  <c r="AM251" i="7"/>
  <c r="A251" i="7" s="1"/>
  <c r="AM252" i="7"/>
  <c r="A252" i="7" s="1"/>
  <c r="AM253" i="7"/>
  <c r="A253" i="7" s="1"/>
  <c r="AM254" i="7"/>
  <c r="A254" i="7" s="1"/>
  <c r="AM255" i="7"/>
  <c r="A255" i="7" s="1"/>
  <c r="AM256" i="7"/>
  <c r="A256" i="7" s="1"/>
  <c r="AM257" i="7"/>
  <c r="A257" i="7" s="1"/>
  <c r="AM258" i="7"/>
  <c r="A258" i="7" s="1"/>
  <c r="AM259" i="7"/>
  <c r="A259" i="7" s="1"/>
  <c r="AM260" i="7"/>
  <c r="A260" i="7" s="1"/>
  <c r="AM261" i="7"/>
  <c r="A261" i="7" s="1"/>
  <c r="AM262" i="7"/>
  <c r="A262" i="7" s="1"/>
  <c r="AM263" i="7"/>
  <c r="A263" i="7" s="1"/>
  <c r="AM264" i="7"/>
  <c r="A264" i="7" s="1"/>
  <c r="AM265" i="7"/>
  <c r="A265" i="7" s="1"/>
  <c r="AM266" i="7"/>
  <c r="A266" i="7" s="1"/>
  <c r="AM267" i="7"/>
  <c r="A267" i="7" s="1"/>
  <c r="AM268" i="7"/>
  <c r="A268" i="7" s="1"/>
  <c r="AM269" i="7"/>
  <c r="A269" i="7" s="1"/>
  <c r="AM270" i="7"/>
  <c r="A270" i="7" s="1"/>
  <c r="AM271" i="7"/>
  <c r="A271" i="7" s="1"/>
  <c r="AM272" i="7"/>
  <c r="A272" i="7" s="1"/>
  <c r="AM273" i="7"/>
  <c r="A273" i="7" s="1"/>
  <c r="AM274" i="7"/>
  <c r="A274" i="7" s="1"/>
  <c r="AM275" i="7"/>
  <c r="A275" i="7" s="1"/>
  <c r="AM276" i="7"/>
  <c r="A276" i="7" s="1"/>
  <c r="AM277" i="7"/>
  <c r="A277" i="7" s="1"/>
  <c r="AM278" i="7"/>
  <c r="A278" i="7" s="1"/>
  <c r="AM279" i="7"/>
  <c r="A279" i="7" s="1"/>
  <c r="AM280" i="7"/>
  <c r="A280" i="7" s="1"/>
  <c r="AM281" i="7"/>
  <c r="A281" i="7" s="1"/>
  <c r="AM282" i="7"/>
  <c r="A282" i="7" s="1"/>
  <c r="AM283" i="7"/>
  <c r="A283" i="7" s="1"/>
  <c r="AM284" i="7"/>
  <c r="A284" i="7" s="1"/>
  <c r="AM285" i="7"/>
  <c r="A285" i="7" s="1"/>
  <c r="AM286" i="7"/>
  <c r="A286" i="7" s="1"/>
  <c r="AM287" i="7"/>
  <c r="A287" i="7" s="1"/>
  <c r="AM288" i="7"/>
  <c r="A288" i="7" s="1"/>
  <c r="AM289" i="7"/>
  <c r="A289" i="7" s="1"/>
  <c r="AM290" i="7"/>
  <c r="A290" i="7" s="1"/>
  <c r="AM291" i="7"/>
  <c r="A291" i="7" s="1"/>
  <c r="AM292" i="7"/>
  <c r="A292" i="7" s="1"/>
  <c r="AM293" i="7"/>
  <c r="A293" i="7" s="1"/>
  <c r="AM294" i="7"/>
  <c r="A294" i="7" s="1"/>
  <c r="AM295" i="7"/>
  <c r="A295" i="7" s="1"/>
  <c r="A209" i="7"/>
  <c r="AM204" i="7"/>
  <c r="A204" i="7" s="1"/>
  <c r="AM203" i="7"/>
  <c r="A203" i="7" s="1"/>
  <c r="AM202" i="7"/>
  <c r="A202" i="7" s="1"/>
  <c r="AM201" i="7"/>
  <c r="A201" i="7" s="1"/>
  <c r="AM200" i="7"/>
  <c r="A200" i="7" s="1"/>
  <c r="AM199" i="7"/>
  <c r="A199" i="7" s="1"/>
  <c r="AM198" i="7"/>
  <c r="A198" i="7" s="1"/>
  <c r="AM197" i="7"/>
  <c r="A197" i="7" s="1"/>
  <c r="AM196" i="7"/>
  <c r="A196" i="7" s="1"/>
  <c r="AM195" i="7"/>
  <c r="A195" i="7" s="1"/>
  <c r="AM194" i="7"/>
  <c r="A194" i="7" s="1"/>
  <c r="AM193" i="7"/>
  <c r="A193" i="7" s="1"/>
  <c r="AM192" i="7"/>
  <c r="A192" i="7" s="1"/>
  <c r="AM191" i="7"/>
  <c r="A191" i="7" s="1"/>
  <c r="AM190" i="7"/>
  <c r="A190" i="7" s="1"/>
  <c r="AM189" i="7"/>
  <c r="A189" i="7" s="1"/>
  <c r="AM188" i="7"/>
  <c r="A188" i="7" s="1"/>
  <c r="AM187" i="7"/>
  <c r="A187" i="7" s="1"/>
  <c r="AM186" i="7"/>
  <c r="A186" i="7" s="1"/>
  <c r="AM185" i="7"/>
  <c r="A185" i="7" s="1"/>
  <c r="AM184" i="7"/>
  <c r="A184" i="7" s="1"/>
  <c r="AM183" i="7"/>
  <c r="A183" i="7" s="1"/>
  <c r="AM182" i="7"/>
  <c r="A182" i="7" s="1"/>
  <c r="AM181" i="7"/>
  <c r="A181" i="7" s="1"/>
  <c r="AM180" i="7"/>
  <c r="A180" i="7" s="1"/>
  <c r="AM179" i="7"/>
  <c r="A179" i="7" s="1"/>
  <c r="AM178" i="7"/>
  <c r="A178" i="7" s="1"/>
  <c r="AM177" i="7"/>
  <c r="A177" i="7" s="1"/>
  <c r="AM176" i="7"/>
  <c r="A176" i="7" s="1"/>
  <c r="AM175" i="7"/>
  <c r="A175" i="7" s="1"/>
  <c r="AM174" i="7"/>
  <c r="A174" i="7" s="1"/>
  <c r="AM173" i="7"/>
  <c r="A173" i="7" s="1"/>
  <c r="AM172" i="7"/>
  <c r="A172" i="7" s="1"/>
  <c r="AM171" i="7"/>
  <c r="A171" i="7" s="1"/>
  <c r="AM170" i="7"/>
  <c r="A170" i="7" s="1"/>
  <c r="AM169" i="7"/>
  <c r="A169" i="7" s="1"/>
  <c r="AM168" i="7"/>
  <c r="A168" i="7" s="1"/>
  <c r="AM167" i="7"/>
  <c r="A167" i="7" s="1"/>
  <c r="AM166" i="7"/>
  <c r="A166" i="7" s="1"/>
  <c r="AM165" i="7"/>
  <c r="A165" i="7" s="1"/>
  <c r="AM164" i="7"/>
  <c r="A164" i="7" s="1"/>
  <c r="AM163" i="7"/>
  <c r="A163" i="7" s="1"/>
  <c r="AM162" i="7"/>
  <c r="A162" i="7" s="1"/>
  <c r="AM161" i="7"/>
  <c r="A161" i="7" s="1"/>
  <c r="AM160" i="7"/>
  <c r="A160" i="7" s="1"/>
  <c r="AL160" i="7"/>
  <c r="AM159" i="7"/>
  <c r="A159" i="7" s="1"/>
  <c r="AL159" i="7"/>
  <c r="AM158" i="7"/>
  <c r="A158" i="7" s="1"/>
  <c r="AL158" i="7"/>
  <c r="AM157" i="7"/>
  <c r="A157" i="7" s="1"/>
  <c r="AL157" i="7"/>
  <c r="AM156" i="7"/>
  <c r="A156" i="7" s="1"/>
  <c r="AM155" i="7"/>
  <c r="A155" i="7" s="1"/>
  <c r="AM154" i="7"/>
  <c r="A154" i="7" s="1"/>
  <c r="AM153" i="7"/>
  <c r="A153" i="7" s="1"/>
  <c r="AM152" i="7"/>
  <c r="A152" i="7" s="1"/>
  <c r="AM151" i="7"/>
  <c r="A151" i="7" s="1"/>
  <c r="AM150" i="7"/>
  <c r="A150" i="7" s="1"/>
  <c r="AM149" i="7"/>
  <c r="A149" i="7" s="1"/>
  <c r="AM56" i="7"/>
  <c r="AM57" i="7"/>
  <c r="AM58" i="7"/>
  <c r="AM59" i="7"/>
  <c r="AM60" i="7"/>
  <c r="AM61" i="7"/>
  <c r="AM62" i="7"/>
  <c r="AM63" i="7"/>
  <c r="AM64" i="7"/>
  <c r="AM65" i="7"/>
  <c r="AM66" i="7"/>
  <c r="AM67" i="7"/>
  <c r="AM68" i="7"/>
  <c r="AM69" i="7"/>
  <c r="AM70" i="7"/>
  <c r="AM71" i="7"/>
  <c r="AM72" i="7"/>
  <c r="AM73" i="7"/>
  <c r="AM74" i="7"/>
  <c r="AM75" i="7"/>
  <c r="AM76" i="7"/>
  <c r="AM77" i="7"/>
  <c r="AM78" i="7"/>
  <c r="AM79" i="7"/>
  <c r="AM80" i="7"/>
  <c r="AM81" i="7"/>
  <c r="AM82" i="7"/>
  <c r="AM83" i="7"/>
  <c r="AM84" i="7"/>
  <c r="AM85" i="7"/>
  <c r="AM86" i="7"/>
  <c r="AM87" i="7"/>
  <c r="AM88" i="7"/>
  <c r="AM89" i="7"/>
  <c r="AM90" i="7"/>
  <c r="AM91" i="7"/>
  <c r="AM92" i="7"/>
  <c r="AM93" i="7"/>
  <c r="AM94" i="7"/>
  <c r="AM95" i="7"/>
  <c r="AM96" i="7"/>
  <c r="AM97" i="7"/>
  <c r="AM98" i="7"/>
  <c r="AM99" i="7"/>
  <c r="AM100" i="7"/>
  <c r="AM101" i="7"/>
  <c r="AM102" i="7"/>
  <c r="AM103" i="7"/>
  <c r="AM104" i="7"/>
  <c r="AM105" i="7"/>
  <c r="AM106" i="7"/>
  <c r="AM107" i="7"/>
  <c r="AM108" i="7"/>
  <c r="AM109" i="7"/>
  <c r="AM110" i="7"/>
  <c r="AM111" i="7"/>
  <c r="AM112" i="7"/>
  <c r="AM113" i="7"/>
  <c r="AM114" i="7"/>
  <c r="AM115" i="7"/>
  <c r="AM116" i="7"/>
  <c r="AM117" i="7"/>
  <c r="AM118" i="7"/>
  <c r="AM119" i="7"/>
  <c r="AM120" i="7"/>
  <c r="AM121" i="7"/>
  <c r="AM122" i="7"/>
  <c r="AM123" i="7"/>
  <c r="AM124" i="7"/>
  <c r="AM125" i="7"/>
  <c r="AM126" i="7"/>
  <c r="AM127" i="7"/>
  <c r="A59" i="7" l="1"/>
  <c r="A61" i="7"/>
  <c r="A64" i="7"/>
  <c r="A68" i="7"/>
  <c r="A77" i="7"/>
  <c r="A78" i="7"/>
  <c r="A79" i="7"/>
  <c r="A84" i="7"/>
  <c r="A86" i="7"/>
  <c r="A95" i="7"/>
  <c r="A97" i="7"/>
  <c r="A103" i="7"/>
  <c r="A108" i="7"/>
  <c r="A114" i="7"/>
  <c r="A115" i="7"/>
  <c r="A119" i="7"/>
  <c r="A121" i="7"/>
  <c r="A122" i="7"/>
  <c r="A124" i="7"/>
  <c r="A127" i="7"/>
  <c r="A126" i="7"/>
  <c r="A125" i="7"/>
  <c r="A123" i="7"/>
  <c r="A120" i="7"/>
  <c r="A118" i="7"/>
  <c r="A117" i="7"/>
  <c r="A116" i="7"/>
  <c r="A113" i="7"/>
  <c r="A112" i="7"/>
  <c r="A111" i="7"/>
  <c r="A110" i="7"/>
  <c r="A109" i="7"/>
  <c r="A107" i="7"/>
  <c r="A106" i="7"/>
  <c r="A105" i="7"/>
  <c r="A104" i="7"/>
  <c r="A102" i="7"/>
  <c r="A101" i="7"/>
  <c r="A100" i="7"/>
  <c r="A99" i="7"/>
  <c r="A98" i="7"/>
  <c r="A96" i="7"/>
  <c r="A94" i="7"/>
  <c r="A93" i="7"/>
  <c r="A92" i="7"/>
  <c r="A91" i="7"/>
  <c r="A90" i="7"/>
  <c r="A89" i="7"/>
  <c r="A88" i="7"/>
  <c r="A87" i="7"/>
  <c r="A85" i="7"/>
  <c r="A83" i="7"/>
  <c r="A82" i="7"/>
  <c r="A81" i="7"/>
  <c r="A80" i="7"/>
  <c r="A76" i="7"/>
  <c r="A75" i="7"/>
  <c r="A74" i="7"/>
  <c r="A73" i="7"/>
  <c r="A72" i="7"/>
  <c r="A71" i="7"/>
  <c r="A70" i="7"/>
  <c r="A69" i="7"/>
  <c r="A67" i="7"/>
  <c r="A66" i="7"/>
  <c r="A65" i="7"/>
  <c r="A63" i="7"/>
  <c r="A62" i="7"/>
  <c r="A60" i="7"/>
  <c r="A58" i="7"/>
  <c r="A57" i="7"/>
  <c r="A56" i="7"/>
  <c r="R68" i="10" l="1"/>
  <c r="S68" i="10"/>
  <c r="T68" i="10"/>
  <c r="U68" i="10"/>
  <c r="V68" i="10"/>
  <c r="W68" i="10"/>
  <c r="X68" i="10"/>
  <c r="Y68" i="10"/>
  <c r="Z68" i="10"/>
  <c r="AA68" i="10"/>
  <c r="AB68" i="10"/>
  <c r="AC68" i="10"/>
  <c r="AD68" i="10"/>
  <c r="AE68" i="10"/>
  <c r="AF68" i="10"/>
  <c r="AG68" i="10"/>
  <c r="AH68" i="10"/>
  <c r="AI68" i="10"/>
  <c r="AJ68" i="10"/>
  <c r="AK68" i="10"/>
  <c r="AL68" i="10"/>
  <c r="AM68" i="10"/>
  <c r="AN68" i="10"/>
  <c r="AO68" i="10"/>
  <c r="R69" i="10"/>
  <c r="S69" i="10"/>
  <c r="T69" i="10"/>
  <c r="U69" i="10"/>
  <c r="V69" i="10"/>
  <c r="W69" i="10"/>
  <c r="X69" i="10"/>
  <c r="Y69" i="10"/>
  <c r="Z69" i="10"/>
  <c r="AA69" i="10"/>
  <c r="AB69" i="10"/>
  <c r="AC69" i="10"/>
  <c r="AD69" i="10"/>
  <c r="AE69" i="10"/>
  <c r="AF69" i="10"/>
  <c r="AG69" i="10"/>
  <c r="AH69" i="10"/>
  <c r="AI69" i="10"/>
  <c r="AJ69" i="10"/>
  <c r="AK69" i="10"/>
  <c r="AL69" i="10"/>
  <c r="AM69" i="10"/>
  <c r="AN69" i="10"/>
  <c r="AO69" i="10"/>
  <c r="R70" i="10"/>
  <c r="S70" i="10"/>
  <c r="T70" i="10"/>
  <c r="U70" i="10"/>
  <c r="V70" i="10"/>
  <c r="W70" i="10"/>
  <c r="X70" i="10"/>
  <c r="Y70" i="10"/>
  <c r="Z70" i="10"/>
  <c r="AA70" i="10"/>
  <c r="AB70" i="10"/>
  <c r="AC70" i="10"/>
  <c r="AD70" i="10"/>
  <c r="AE70" i="10"/>
  <c r="AF70" i="10"/>
  <c r="AG70" i="10"/>
  <c r="AH70" i="10"/>
  <c r="AI70" i="10"/>
  <c r="AJ70" i="10"/>
  <c r="AK70" i="10"/>
  <c r="AL70" i="10"/>
  <c r="AM70" i="10"/>
  <c r="AN70" i="10"/>
  <c r="AO70" i="10"/>
  <c r="R71" i="10"/>
  <c r="S71" i="10"/>
  <c r="T71" i="10"/>
  <c r="U71" i="10"/>
  <c r="V71" i="10"/>
  <c r="W71" i="10"/>
  <c r="X71" i="10"/>
  <c r="Y71" i="10"/>
  <c r="Z71" i="10"/>
  <c r="AA71" i="10"/>
  <c r="AB71" i="10"/>
  <c r="AC71" i="10"/>
  <c r="AD71" i="10"/>
  <c r="AE71" i="10"/>
  <c r="AF71" i="10"/>
  <c r="AG71" i="10"/>
  <c r="AH71" i="10"/>
  <c r="AI71" i="10"/>
  <c r="AJ71" i="10"/>
  <c r="AK71" i="10"/>
  <c r="AL71" i="10"/>
  <c r="AM71" i="10"/>
  <c r="AN71" i="10"/>
  <c r="AO71" i="10"/>
  <c r="R72" i="10"/>
  <c r="S72" i="10"/>
  <c r="T72" i="10"/>
  <c r="U72" i="10"/>
  <c r="V72" i="10"/>
  <c r="W72" i="10"/>
  <c r="X72" i="10"/>
  <c r="Y72" i="10"/>
  <c r="Z72" i="10"/>
  <c r="AA72" i="10"/>
  <c r="AB72" i="10"/>
  <c r="AC72" i="10"/>
  <c r="AD72" i="10"/>
  <c r="AE72" i="10"/>
  <c r="AF72" i="10"/>
  <c r="AG72" i="10"/>
  <c r="AH72" i="10"/>
  <c r="AI72" i="10"/>
  <c r="AJ72" i="10"/>
  <c r="AK72" i="10"/>
  <c r="AL72" i="10"/>
  <c r="AM72" i="10"/>
  <c r="AN72" i="10"/>
  <c r="AO72" i="10"/>
  <c r="R73" i="10"/>
  <c r="S73" i="10"/>
  <c r="T73" i="10"/>
  <c r="U73" i="10"/>
  <c r="V73" i="10"/>
  <c r="W73" i="10"/>
  <c r="X73" i="10"/>
  <c r="Y73" i="10"/>
  <c r="Z73" i="10"/>
  <c r="AA73" i="10"/>
  <c r="AB73" i="10"/>
  <c r="AC73" i="10"/>
  <c r="AD73" i="10"/>
  <c r="AE73" i="10"/>
  <c r="AF73" i="10"/>
  <c r="AG73" i="10"/>
  <c r="AH73" i="10"/>
  <c r="AI73" i="10"/>
  <c r="AJ73" i="10"/>
  <c r="AK73" i="10"/>
  <c r="AL73" i="10"/>
  <c r="AM73" i="10"/>
  <c r="AN73" i="10"/>
  <c r="AO73" i="10"/>
  <c r="R74" i="10"/>
  <c r="S74" i="10"/>
  <c r="T74" i="10"/>
  <c r="U74" i="10"/>
  <c r="V74" i="10"/>
  <c r="W74" i="10"/>
  <c r="X74" i="10"/>
  <c r="Y74" i="10"/>
  <c r="Z74" i="10"/>
  <c r="AA74" i="10"/>
  <c r="AB74" i="10"/>
  <c r="AC74" i="10"/>
  <c r="AD74" i="10"/>
  <c r="AE74" i="10"/>
  <c r="AF74" i="10"/>
  <c r="AG74" i="10"/>
  <c r="AH74" i="10"/>
  <c r="AI74" i="10"/>
  <c r="AJ74" i="10"/>
  <c r="AK74" i="10"/>
  <c r="AL74" i="10"/>
  <c r="AM74" i="10"/>
  <c r="AN74" i="10"/>
  <c r="AO74" i="10"/>
  <c r="R75" i="10"/>
  <c r="S75" i="10"/>
  <c r="T75" i="10"/>
  <c r="U75" i="10"/>
  <c r="V75" i="10"/>
  <c r="W75" i="10"/>
  <c r="X75" i="10"/>
  <c r="Y75" i="10"/>
  <c r="Z75" i="10"/>
  <c r="AA75" i="10"/>
  <c r="AB75" i="10"/>
  <c r="AC75" i="10"/>
  <c r="AD75" i="10"/>
  <c r="AE75" i="10"/>
  <c r="AF75" i="10"/>
  <c r="AG75" i="10"/>
  <c r="AH75" i="10"/>
  <c r="AI75" i="10"/>
  <c r="AJ75" i="10"/>
  <c r="AK75" i="10"/>
  <c r="AL75" i="10"/>
  <c r="AM75" i="10"/>
  <c r="AN75" i="10"/>
  <c r="AO75" i="10"/>
  <c r="R76" i="10"/>
  <c r="S76" i="10"/>
  <c r="T76" i="10"/>
  <c r="U76" i="10"/>
  <c r="V76" i="10"/>
  <c r="W76" i="10"/>
  <c r="X76" i="10"/>
  <c r="Y76" i="10"/>
  <c r="Z76" i="10"/>
  <c r="AA76" i="10"/>
  <c r="AB76" i="10"/>
  <c r="AC76" i="10"/>
  <c r="AD76" i="10"/>
  <c r="AE76" i="10"/>
  <c r="AF76" i="10"/>
  <c r="AG76" i="10"/>
  <c r="AH76" i="10"/>
  <c r="AI76" i="10"/>
  <c r="AJ76" i="10"/>
  <c r="AK76" i="10"/>
  <c r="AL76" i="10"/>
  <c r="AM76" i="10"/>
  <c r="AN76" i="10"/>
  <c r="AO76" i="10"/>
  <c r="R77" i="10"/>
  <c r="S77" i="10"/>
  <c r="T77" i="10"/>
  <c r="U77" i="10"/>
  <c r="V77" i="10"/>
  <c r="W77" i="10"/>
  <c r="X77" i="10"/>
  <c r="Y77" i="10"/>
  <c r="Z77" i="10"/>
  <c r="AA77" i="10"/>
  <c r="AB77" i="10"/>
  <c r="AC77" i="10"/>
  <c r="AD77" i="10"/>
  <c r="AE77" i="10"/>
  <c r="AF77" i="10"/>
  <c r="AG77" i="10"/>
  <c r="AH77" i="10"/>
  <c r="AI77" i="10"/>
  <c r="AJ77" i="10"/>
  <c r="AK77" i="10"/>
  <c r="AL77" i="10"/>
  <c r="AM77" i="10"/>
  <c r="AN77" i="10"/>
  <c r="AO77" i="10"/>
  <c r="R78" i="10"/>
  <c r="S78" i="10"/>
  <c r="T78" i="10"/>
  <c r="U78" i="10"/>
  <c r="V78" i="10"/>
  <c r="W78" i="10"/>
  <c r="X78" i="10"/>
  <c r="Y78" i="10"/>
  <c r="Z78" i="10"/>
  <c r="AA78" i="10"/>
  <c r="AB78" i="10"/>
  <c r="AC78" i="10"/>
  <c r="AD78" i="10"/>
  <c r="AE78" i="10"/>
  <c r="AF78" i="10"/>
  <c r="AG78" i="10"/>
  <c r="AH78" i="10"/>
  <c r="AI78" i="10"/>
  <c r="AJ78" i="10"/>
  <c r="AK78" i="10"/>
  <c r="AL78" i="10"/>
  <c r="AM78" i="10"/>
  <c r="AN78" i="10"/>
  <c r="AO78" i="10"/>
  <c r="R79" i="10"/>
  <c r="S79" i="10"/>
  <c r="T79" i="10"/>
  <c r="U79" i="10"/>
  <c r="V79" i="10"/>
  <c r="W79" i="10"/>
  <c r="X79" i="10"/>
  <c r="Y79" i="10"/>
  <c r="Z79" i="10"/>
  <c r="AA79" i="10"/>
  <c r="AB79" i="10"/>
  <c r="AC79" i="10"/>
  <c r="AD79" i="10"/>
  <c r="AE79" i="10"/>
  <c r="AF79" i="10"/>
  <c r="AG79" i="10"/>
  <c r="AH79" i="10"/>
  <c r="AI79" i="10"/>
  <c r="AJ79" i="10"/>
  <c r="AK79" i="10"/>
  <c r="AL79" i="10"/>
  <c r="AM79" i="10"/>
  <c r="AN79" i="10"/>
  <c r="AO79" i="10"/>
  <c r="R80" i="10"/>
  <c r="S80" i="10"/>
  <c r="T80" i="10"/>
  <c r="U80" i="10"/>
  <c r="V80" i="10"/>
  <c r="W80" i="10"/>
  <c r="X80" i="10"/>
  <c r="Y80" i="10"/>
  <c r="Z80" i="10"/>
  <c r="AA80" i="10"/>
  <c r="AB80" i="10"/>
  <c r="AC80" i="10"/>
  <c r="AD80" i="10"/>
  <c r="AE80" i="10"/>
  <c r="AF80" i="10"/>
  <c r="AG80" i="10"/>
  <c r="AH80" i="10"/>
  <c r="AI80" i="10"/>
  <c r="AJ80" i="10"/>
  <c r="AK80" i="10"/>
  <c r="AL80" i="10"/>
  <c r="AM80" i="10"/>
  <c r="AN80" i="10"/>
  <c r="AO80" i="10"/>
  <c r="R81" i="10"/>
  <c r="S81" i="10"/>
  <c r="T81" i="10"/>
  <c r="U81" i="10"/>
  <c r="V81" i="10"/>
  <c r="W81" i="10"/>
  <c r="X81" i="10"/>
  <c r="Y81" i="10"/>
  <c r="Z81" i="10"/>
  <c r="AA81" i="10"/>
  <c r="AB81" i="10"/>
  <c r="AC81" i="10"/>
  <c r="AD81" i="10"/>
  <c r="AE81" i="10"/>
  <c r="AF81" i="10"/>
  <c r="AG81" i="10"/>
  <c r="AH81" i="10"/>
  <c r="AI81" i="10"/>
  <c r="AJ81" i="10"/>
  <c r="AK81" i="10"/>
  <c r="AL81" i="10"/>
  <c r="AM81" i="10"/>
  <c r="AN81" i="10"/>
  <c r="AO81" i="10"/>
  <c r="R82" i="10"/>
  <c r="S82" i="10"/>
  <c r="T82" i="10"/>
  <c r="U82" i="10"/>
  <c r="V82" i="10"/>
  <c r="W82" i="10"/>
  <c r="X82" i="10"/>
  <c r="Y82" i="10"/>
  <c r="Z82" i="10"/>
  <c r="AA82" i="10"/>
  <c r="AB82" i="10"/>
  <c r="AC82" i="10"/>
  <c r="AD82" i="10"/>
  <c r="AE82" i="10"/>
  <c r="AF82" i="10"/>
  <c r="AG82" i="10"/>
  <c r="AH82" i="10"/>
  <c r="AI82" i="10"/>
  <c r="AJ82" i="10"/>
  <c r="AK82" i="10"/>
  <c r="AL82" i="10"/>
  <c r="AM82" i="10"/>
  <c r="AN82" i="10"/>
  <c r="AO82" i="10"/>
  <c r="R83" i="10"/>
  <c r="S83" i="10"/>
  <c r="T83" i="10"/>
  <c r="U83" i="10"/>
  <c r="V83" i="10"/>
  <c r="W83" i="10"/>
  <c r="X83" i="10"/>
  <c r="Y83" i="10"/>
  <c r="Z83" i="10"/>
  <c r="AA83" i="10"/>
  <c r="AB83" i="10"/>
  <c r="AC83" i="10"/>
  <c r="AD83" i="10"/>
  <c r="AE83" i="10"/>
  <c r="AF83" i="10"/>
  <c r="AG83" i="10"/>
  <c r="AH83" i="10"/>
  <c r="AI83" i="10"/>
  <c r="AJ83" i="10"/>
  <c r="AK83" i="10"/>
  <c r="AL83" i="10"/>
  <c r="AM83" i="10"/>
  <c r="AN83" i="10"/>
  <c r="AO83" i="10"/>
  <c r="R84" i="10"/>
  <c r="S84" i="10"/>
  <c r="T84" i="10"/>
  <c r="U84" i="10"/>
  <c r="V84" i="10"/>
  <c r="W84" i="10"/>
  <c r="X84" i="10"/>
  <c r="Y84" i="10"/>
  <c r="Z84" i="10"/>
  <c r="AA84" i="10"/>
  <c r="AB84" i="10"/>
  <c r="AC84" i="10"/>
  <c r="AD84" i="10"/>
  <c r="AE84" i="10"/>
  <c r="AF84" i="10"/>
  <c r="AG84" i="10"/>
  <c r="AH84" i="10"/>
  <c r="AI84" i="10"/>
  <c r="AJ84" i="10"/>
  <c r="AK84" i="10"/>
  <c r="AL84" i="10"/>
  <c r="AM84" i="10"/>
  <c r="AN84" i="10"/>
  <c r="AO84" i="10"/>
  <c r="P84" i="10"/>
  <c r="O84" i="10"/>
  <c r="P83" i="10"/>
  <c r="O83" i="10"/>
  <c r="P82" i="10"/>
  <c r="O82" i="10"/>
  <c r="P81" i="10"/>
  <c r="O81" i="10"/>
  <c r="P80" i="10"/>
  <c r="O80" i="10"/>
  <c r="P79" i="10"/>
  <c r="O79" i="10"/>
  <c r="P78" i="10"/>
  <c r="O78" i="10"/>
  <c r="P77" i="10"/>
  <c r="O77" i="10"/>
  <c r="P76" i="10"/>
  <c r="O76" i="10"/>
  <c r="P75" i="10"/>
  <c r="O75" i="10"/>
  <c r="P74" i="10"/>
  <c r="O74" i="10"/>
  <c r="P73" i="10"/>
  <c r="O73" i="10"/>
  <c r="P72" i="10"/>
  <c r="O72" i="10"/>
  <c r="P71" i="10"/>
  <c r="O71" i="10"/>
  <c r="P70" i="10"/>
  <c r="O70" i="10"/>
  <c r="P69" i="10"/>
  <c r="O69" i="10"/>
  <c r="P68" i="10"/>
  <c r="O68" i="10"/>
  <c r="Q84" i="10"/>
  <c r="Q83" i="10"/>
  <c r="Q82" i="10"/>
  <c r="Q81" i="10"/>
  <c r="Q80" i="10"/>
  <c r="Q79" i="10"/>
  <c r="Q78" i="10"/>
  <c r="Q77" i="10"/>
  <c r="Q76" i="10"/>
  <c r="Q75" i="10"/>
  <c r="Q74" i="10"/>
  <c r="Q73" i="10"/>
  <c r="Q72" i="10"/>
  <c r="Q71" i="10"/>
  <c r="Q70" i="10"/>
  <c r="Q69" i="10"/>
  <c r="Q68" i="10"/>
  <c r="N84" i="10"/>
  <c r="L84" i="10"/>
  <c r="K84" i="10"/>
  <c r="N83" i="10"/>
  <c r="L83" i="10"/>
  <c r="K83" i="10"/>
  <c r="N82" i="10"/>
  <c r="L82" i="10"/>
  <c r="K82" i="10"/>
  <c r="N81" i="10"/>
  <c r="L81" i="10"/>
  <c r="K81" i="10"/>
  <c r="N80" i="10"/>
  <c r="L80" i="10"/>
  <c r="K80" i="10"/>
  <c r="N79" i="10"/>
  <c r="L79" i="10"/>
  <c r="K79" i="10"/>
  <c r="N78" i="10"/>
  <c r="L78" i="10"/>
  <c r="K78" i="10"/>
  <c r="N77" i="10"/>
  <c r="L77" i="10"/>
  <c r="K77" i="10"/>
  <c r="N76" i="10"/>
  <c r="L76" i="10"/>
  <c r="K76" i="10"/>
  <c r="N75" i="10"/>
  <c r="L75" i="10"/>
  <c r="K75" i="10"/>
  <c r="N74" i="10"/>
  <c r="L74" i="10"/>
  <c r="K74" i="10"/>
  <c r="N73" i="10"/>
  <c r="L73" i="10"/>
  <c r="K73" i="10"/>
  <c r="N72" i="10"/>
  <c r="L72" i="10"/>
  <c r="K72" i="10"/>
  <c r="N71" i="10"/>
  <c r="L71" i="10"/>
  <c r="K71" i="10"/>
  <c r="N70" i="10"/>
  <c r="L70" i="10"/>
  <c r="K70" i="10"/>
  <c r="N69" i="10"/>
  <c r="L69" i="10"/>
  <c r="K69" i="10"/>
  <c r="N68" i="10"/>
  <c r="L68" i="10"/>
  <c r="K68" i="10"/>
  <c r="J69" i="10"/>
  <c r="J70" i="10"/>
  <c r="J71" i="10"/>
  <c r="J72" i="10"/>
  <c r="J73" i="10"/>
  <c r="J74" i="10"/>
  <c r="J75" i="10"/>
  <c r="J76" i="10"/>
  <c r="J77" i="10"/>
  <c r="J78" i="10"/>
  <c r="J79" i="10"/>
  <c r="J80" i="10"/>
  <c r="J81" i="10"/>
  <c r="J82" i="10"/>
  <c r="J83" i="10"/>
  <c r="J84" i="10"/>
  <c r="J68" i="10"/>
  <c r="I68" i="10"/>
  <c r="I69" i="10"/>
  <c r="I70" i="10"/>
  <c r="I71" i="10"/>
  <c r="I72" i="10"/>
  <c r="I73" i="10"/>
  <c r="I74" i="10"/>
  <c r="I75" i="10"/>
  <c r="I76" i="10"/>
  <c r="I77" i="10"/>
  <c r="I78" i="10"/>
  <c r="I79" i="10"/>
  <c r="I80" i="10"/>
  <c r="I81" i="10"/>
  <c r="I82" i="10"/>
  <c r="I83" i="10"/>
  <c r="I84" i="10"/>
  <c r="H69" i="10"/>
  <c r="A69" i="10" s="1"/>
  <c r="H70" i="10"/>
  <c r="A70" i="10" s="1"/>
  <c r="H71" i="10"/>
  <c r="A71" i="10" s="1"/>
  <c r="H72" i="10"/>
  <c r="A72" i="10" s="1"/>
  <c r="H73" i="10"/>
  <c r="A73" i="10" s="1"/>
  <c r="H74" i="10"/>
  <c r="A74" i="10" s="1"/>
  <c r="H75" i="10"/>
  <c r="A75" i="10" s="1"/>
  <c r="H76" i="10"/>
  <c r="A76" i="10" s="1"/>
  <c r="H77" i="10"/>
  <c r="A77" i="10" s="1"/>
  <c r="H78" i="10"/>
  <c r="A78" i="10" s="1"/>
  <c r="H79" i="10"/>
  <c r="A79" i="10" s="1"/>
  <c r="H80" i="10"/>
  <c r="A80" i="10" s="1"/>
  <c r="H81" i="10"/>
  <c r="A81" i="10" s="1"/>
  <c r="H82" i="10"/>
  <c r="A82" i="10" s="1"/>
  <c r="H83" i="10"/>
  <c r="A83" i="10" s="1"/>
  <c r="H84" i="10"/>
  <c r="A84" i="10" s="1"/>
  <c r="H68" i="10"/>
  <c r="A68" i="10" s="1"/>
  <c r="A35" i="10"/>
  <c r="A36" i="10"/>
  <c r="A37" i="10"/>
  <c r="A38" i="10"/>
  <c r="A39" i="10"/>
  <c r="A40" i="10"/>
  <c r="A41" i="10"/>
  <c r="A42" i="10"/>
  <c r="A43" i="10"/>
  <c r="A44" i="10"/>
  <c r="A45" i="10"/>
  <c r="A46" i="10"/>
  <c r="A47" i="10"/>
  <c r="A48" i="10"/>
  <c r="A49" i="10"/>
  <c r="A50" i="10"/>
  <c r="A51" i="10"/>
  <c r="A52" i="10"/>
  <c r="A53" i="10"/>
  <c r="A54" i="10"/>
  <c r="A55" i="10"/>
  <c r="A56" i="10"/>
  <c r="A57" i="10"/>
  <c r="A58" i="10"/>
  <c r="A59" i="10"/>
  <c r="A60" i="10"/>
  <c r="A61" i="10"/>
  <c r="A62" i="10"/>
  <c r="A63" i="10"/>
  <c r="A64" i="10"/>
  <c r="A65" i="10"/>
  <c r="A66" i="10"/>
  <c r="A67" i="10"/>
  <c r="A34" i="10"/>
  <c r="A6" i="10"/>
  <c r="A7" i="10"/>
  <c r="A8" i="10"/>
  <c r="A9" i="10"/>
  <c r="A10" i="10"/>
  <c r="A11" i="10"/>
  <c r="A12" i="10"/>
  <c r="A13" i="10"/>
  <c r="A14" i="10"/>
  <c r="A15" i="10"/>
  <c r="A16" i="10"/>
  <c r="A17" i="10"/>
  <c r="A18" i="10"/>
  <c r="A19" i="10"/>
  <c r="A20" i="10"/>
  <c r="A21" i="10"/>
  <c r="A22" i="10"/>
  <c r="A23" i="10"/>
  <c r="A24" i="10"/>
  <c r="A25" i="10"/>
  <c r="A26" i="10"/>
  <c r="A27" i="10"/>
  <c r="A28" i="10"/>
  <c r="A29" i="10"/>
  <c r="A30" i="10"/>
  <c r="A31" i="10"/>
  <c r="A32" i="10"/>
  <c r="A33" i="10"/>
  <c r="A5" i="10"/>
  <c r="A33" i="2" l="1"/>
  <c r="A34" i="2"/>
  <c r="A35" i="2"/>
  <c r="A36" i="2"/>
  <c r="A37" i="2"/>
  <c r="A38" i="2"/>
  <c r="A39" i="2"/>
  <c r="A40" i="2"/>
  <c r="A41" i="2"/>
  <c r="A42" i="2"/>
  <c r="A43" i="2"/>
  <c r="A44" i="2"/>
  <c r="A45" i="2"/>
  <c r="A32" i="2"/>
  <c r="A13" i="2"/>
  <c r="A14" i="2"/>
  <c r="A15" i="2"/>
  <c r="A16" i="2"/>
  <c r="A17" i="2"/>
  <c r="A18" i="2"/>
  <c r="A19" i="2"/>
  <c r="A20" i="2"/>
  <c r="A21" i="2"/>
  <c r="A22" i="2"/>
  <c r="A23" i="2"/>
  <c r="A24" i="2"/>
  <c r="A25" i="2"/>
  <c r="A26" i="2"/>
  <c r="A27" i="2"/>
  <c r="A28" i="2"/>
  <c r="A29" i="2"/>
  <c r="A30" i="2"/>
  <c r="A31" i="2"/>
  <c r="A12" i="2"/>
  <c r="A4" i="2"/>
  <c r="A5" i="2"/>
  <c r="A6" i="2"/>
  <c r="A7" i="2"/>
  <c r="A8" i="2"/>
  <c r="A9" i="2"/>
  <c r="A10" i="2"/>
  <c r="A11" i="2"/>
  <c r="A3" i="2"/>
  <c r="I43" i="2" l="1"/>
  <c r="J43" i="2" s="1"/>
  <c r="L43" i="2"/>
  <c r="M43" i="2" s="1"/>
  <c r="L28" i="2"/>
  <c r="I28" i="2"/>
  <c r="J28" i="2" s="1"/>
  <c r="I41" i="2"/>
  <c r="L41" i="2"/>
  <c r="L38" i="2"/>
  <c r="I38" i="2"/>
  <c r="J38" i="2" s="1"/>
  <c r="L37" i="2"/>
  <c r="I37" i="2"/>
  <c r="J37" i="2" s="1"/>
  <c r="L36" i="2"/>
  <c r="I36" i="2"/>
  <c r="J36" i="2" s="1"/>
  <c r="I34" i="2"/>
  <c r="J34" i="2" s="1"/>
  <c r="L34" i="2"/>
  <c r="I33" i="2"/>
  <c r="J33" i="2" s="1"/>
  <c r="L33" i="2"/>
  <c r="L39" i="2"/>
  <c r="I39" i="2"/>
  <c r="J39" i="2" s="1"/>
  <c r="I18" i="2"/>
  <c r="J18" i="2" s="1"/>
  <c r="L18" i="2"/>
  <c r="I17" i="2"/>
  <c r="J17" i="2" s="1"/>
  <c r="L17" i="2"/>
  <c r="L21" i="2"/>
  <c r="I21" i="2"/>
  <c r="J21" i="2" s="1"/>
  <c r="I11" i="2"/>
  <c r="J11" i="2" s="1"/>
  <c r="L11" i="2"/>
  <c r="I10" i="2"/>
  <c r="L10" i="2"/>
  <c r="L9" i="2"/>
  <c r="M9" i="2" s="1"/>
  <c r="I9" i="2"/>
  <c r="J9" i="2" s="1"/>
  <c r="L16" i="2"/>
  <c r="I16" i="2"/>
  <c r="J10" i="2"/>
  <c r="I42" i="2"/>
  <c r="J42" i="2" s="1"/>
  <c r="L42" i="2"/>
  <c r="L40" i="2"/>
  <c r="I40" i="2"/>
  <c r="J40" i="2" s="1"/>
  <c r="L35" i="2"/>
  <c r="I35" i="2"/>
  <c r="J35" i="2" s="1"/>
  <c r="L20" i="2"/>
  <c r="I20" i="2"/>
  <c r="J20" i="2" s="1"/>
  <c r="L19" i="2"/>
  <c r="I19" i="2"/>
  <c r="J19" i="2" s="1"/>
  <c r="L8" i="2"/>
  <c r="I8" i="2"/>
  <c r="J8" i="2" s="1"/>
  <c r="L7" i="2"/>
  <c r="I7" i="2"/>
  <c r="J7" i="2" s="1"/>
  <c r="L6" i="2"/>
  <c r="I6" i="2"/>
  <c r="J6" i="2" s="1"/>
  <c r="I15" i="2"/>
  <c r="L15" i="2"/>
  <c r="L29" i="2"/>
  <c r="I29" i="2"/>
  <c r="J29" i="2" s="1"/>
  <c r="L23" i="2"/>
  <c r="I23" i="2"/>
  <c r="I14" i="2"/>
  <c r="J14" i="2" s="1"/>
  <c r="L14" i="2"/>
  <c r="I25" i="2"/>
  <c r="J25" i="2" s="1"/>
  <c r="L25" i="2"/>
  <c r="L4" i="2"/>
  <c r="I4" i="2"/>
  <c r="I13" i="2"/>
  <c r="J13" i="2" s="1"/>
  <c r="L13" i="2"/>
  <c r="L26" i="2"/>
  <c r="I26" i="2"/>
  <c r="M26" i="2" s="1"/>
  <c r="I3" i="2"/>
  <c r="J3" i="2" s="1"/>
  <c r="AF143" i="7"/>
  <c r="AH143" i="7" s="1"/>
  <c r="AJ143" i="7" s="1"/>
  <c r="AE205" i="7"/>
  <c r="AG205" i="7" s="1"/>
  <c r="AI205" i="7" s="1"/>
  <c r="AE142" i="7"/>
  <c r="AG142" i="7" s="1"/>
  <c r="AI142" i="7" s="1"/>
  <c r="AF141" i="7"/>
  <c r="AH141" i="7" s="1"/>
  <c r="AJ141" i="7" s="1"/>
  <c r="AE143" i="7"/>
  <c r="AG143" i="7" s="1"/>
  <c r="AI143" i="7" s="1"/>
  <c r="AE208" i="7"/>
  <c r="AG208" i="7" s="1"/>
  <c r="AI208" i="7" s="1"/>
  <c r="AF142" i="7"/>
  <c r="AH142" i="7" s="1"/>
  <c r="AJ142" i="7" s="1"/>
  <c r="AE144" i="7"/>
  <c r="AG144" i="7" s="1"/>
  <c r="AI144" i="7" s="1"/>
  <c r="AE207" i="7"/>
  <c r="AG207" i="7" s="1"/>
  <c r="AI207" i="7" s="1"/>
  <c r="AE141" i="7"/>
  <c r="AG141" i="7" s="1"/>
  <c r="AI141" i="7" s="1"/>
  <c r="AF207" i="7"/>
  <c r="AH207" i="7" s="1"/>
  <c r="AJ207" i="7" s="1"/>
  <c r="AE206" i="7"/>
  <c r="AG206" i="7" s="1"/>
  <c r="AI206" i="7" s="1"/>
  <c r="AF208" i="7"/>
  <c r="AH208" i="7" s="1"/>
  <c r="AJ208" i="7" s="1"/>
  <c r="AE148" i="7"/>
  <c r="AG148" i="7" s="1"/>
  <c r="AI148" i="7" s="1"/>
  <c r="AF147" i="7"/>
  <c r="AH147" i="7" s="1"/>
  <c r="AJ147" i="7" s="1"/>
  <c r="AF146" i="7"/>
  <c r="AH146" i="7" s="1"/>
  <c r="AJ146" i="7" s="1"/>
  <c r="AF206" i="7"/>
  <c r="AH206" i="7" s="1"/>
  <c r="AJ206" i="7" s="1"/>
  <c r="AE147" i="7"/>
  <c r="AG147" i="7" s="1"/>
  <c r="AI147" i="7" s="1"/>
  <c r="AE145" i="7"/>
  <c r="AG145" i="7" s="1"/>
  <c r="AI145" i="7" s="1"/>
  <c r="AE146" i="7"/>
  <c r="AG146" i="7" s="1"/>
  <c r="AI146" i="7" s="1"/>
  <c r="AF205" i="7"/>
  <c r="AH205" i="7" s="1"/>
  <c r="AJ205" i="7" s="1"/>
  <c r="AF145" i="7"/>
  <c r="AH145" i="7" s="1"/>
  <c r="AJ145" i="7" s="1"/>
  <c r="AF148" i="7"/>
  <c r="AH148" i="7" s="1"/>
  <c r="AJ148" i="7" s="1"/>
  <c r="AF144" i="7"/>
  <c r="AH144" i="7" s="1"/>
  <c r="AJ144" i="7" s="1"/>
  <c r="AE199" i="7"/>
  <c r="AG199" i="7" s="1"/>
  <c r="AI199" i="7" s="1"/>
  <c r="AE236" i="7"/>
  <c r="AG236" i="7" s="1"/>
  <c r="AI236" i="7" s="1"/>
  <c r="AE215" i="7"/>
  <c r="AG215" i="7" s="1"/>
  <c r="AI215" i="7" s="1"/>
  <c r="AE293" i="7"/>
  <c r="AG293" i="7" s="1"/>
  <c r="AI293" i="7" s="1"/>
  <c r="AE190" i="7"/>
  <c r="AG190" i="7" s="1"/>
  <c r="AI190" i="7" s="1"/>
  <c r="AE291" i="7"/>
  <c r="AG291" i="7" s="1"/>
  <c r="AI291" i="7" s="1"/>
  <c r="AE210" i="7"/>
  <c r="AG210" i="7" s="1"/>
  <c r="AI210" i="7" s="1"/>
  <c r="AF249" i="7"/>
  <c r="AH249" i="7" s="1"/>
  <c r="AJ249" i="7" s="1"/>
  <c r="AF195" i="7"/>
  <c r="AH195" i="7" s="1"/>
  <c r="AJ195" i="7" s="1"/>
  <c r="AF278" i="7"/>
  <c r="AH278" i="7" s="1"/>
  <c r="AJ278" i="7" s="1"/>
  <c r="AE178" i="7"/>
  <c r="AG178" i="7" s="1"/>
  <c r="AI178" i="7" s="1"/>
  <c r="AF167" i="7"/>
  <c r="AH167" i="7" s="1"/>
  <c r="AJ167" i="7" s="1"/>
  <c r="AF196" i="7"/>
  <c r="AH196" i="7" s="1"/>
  <c r="AJ196" i="7" s="1"/>
  <c r="AF182" i="7"/>
  <c r="AH182" i="7" s="1"/>
  <c r="AJ182" i="7" s="1"/>
  <c r="AE175" i="7"/>
  <c r="AG175" i="7" s="1"/>
  <c r="AI175" i="7" s="1"/>
  <c r="AE177" i="7"/>
  <c r="AG177" i="7" s="1"/>
  <c r="AI177" i="7" s="1"/>
  <c r="AF201" i="7"/>
  <c r="AH201" i="7" s="1"/>
  <c r="AJ201" i="7" s="1"/>
  <c r="AE163" i="7"/>
  <c r="AG163" i="7" s="1"/>
  <c r="AI163" i="7" s="1"/>
  <c r="AE169" i="7"/>
  <c r="AG169" i="7" s="1"/>
  <c r="AI169" i="7" s="1"/>
  <c r="AF199" i="7"/>
  <c r="AH199" i="7" s="1"/>
  <c r="AJ199" i="7" s="1"/>
  <c r="AF236" i="7"/>
  <c r="AH236" i="7" s="1"/>
  <c r="AJ236" i="7" s="1"/>
  <c r="AF215" i="7"/>
  <c r="AH215" i="7" s="1"/>
  <c r="AJ215" i="7" s="1"/>
  <c r="AF293" i="7"/>
  <c r="AH293" i="7" s="1"/>
  <c r="AJ293" i="7" s="1"/>
  <c r="AF190" i="7"/>
  <c r="AH190" i="7" s="1"/>
  <c r="AJ190" i="7" s="1"/>
  <c r="AF291" i="7"/>
  <c r="AH291" i="7" s="1"/>
  <c r="AJ291" i="7" s="1"/>
  <c r="AF210" i="7"/>
  <c r="AH210" i="7" s="1"/>
  <c r="AJ210" i="7" s="1"/>
  <c r="AE229" i="7"/>
  <c r="AG229" i="7" s="1"/>
  <c r="AI229" i="7" s="1"/>
  <c r="AE287" i="7"/>
  <c r="AG287" i="7" s="1"/>
  <c r="AI287" i="7" s="1"/>
  <c r="AF178" i="7"/>
  <c r="AH178" i="7" s="1"/>
  <c r="AJ178" i="7" s="1"/>
  <c r="AE154" i="7"/>
  <c r="AG154" i="7" s="1"/>
  <c r="AI154" i="7" s="1"/>
  <c r="AE201" i="7"/>
  <c r="AG201" i="7" s="1"/>
  <c r="AI201" i="7" s="1"/>
  <c r="AE168" i="7"/>
  <c r="AG168" i="7" s="1"/>
  <c r="AI168" i="7" s="1"/>
  <c r="AE216" i="7"/>
  <c r="AG216" i="7" s="1"/>
  <c r="AI216" i="7" s="1"/>
  <c r="AE258" i="7"/>
  <c r="AG258" i="7" s="1"/>
  <c r="AI258" i="7" s="1"/>
  <c r="AE273" i="7"/>
  <c r="AG273" i="7" s="1"/>
  <c r="AI273" i="7" s="1"/>
  <c r="AE292" i="7"/>
  <c r="AG292" i="7" s="1"/>
  <c r="AI292" i="7" s="1"/>
  <c r="AE271" i="7"/>
  <c r="AG271" i="7" s="1"/>
  <c r="AI271" i="7" s="1"/>
  <c r="AE184" i="7"/>
  <c r="AG184" i="7" s="1"/>
  <c r="AI184" i="7" s="1"/>
  <c r="AF229" i="7"/>
  <c r="AH229" i="7" s="1"/>
  <c r="AJ229" i="7" s="1"/>
  <c r="AF287" i="7"/>
  <c r="AH287" i="7" s="1"/>
  <c r="AJ287" i="7" s="1"/>
  <c r="AE209" i="7"/>
  <c r="AG209" i="7" s="1"/>
  <c r="AI209" i="7" s="1"/>
  <c r="AE198" i="7"/>
  <c r="AG198" i="7" s="1"/>
  <c r="AI198" i="7" s="1"/>
  <c r="AF175" i="7"/>
  <c r="AH175" i="7" s="1"/>
  <c r="AJ175" i="7" s="1"/>
  <c r="AF154" i="7"/>
  <c r="AH154" i="7" s="1"/>
  <c r="AJ154" i="7" s="1"/>
  <c r="AF177" i="7"/>
  <c r="AH177" i="7" s="1"/>
  <c r="AJ177" i="7" s="1"/>
  <c r="AF163" i="7"/>
  <c r="AH163" i="7" s="1"/>
  <c r="AJ163" i="7" s="1"/>
  <c r="AF168" i="7"/>
  <c r="AH168" i="7" s="1"/>
  <c r="AJ168" i="7" s="1"/>
  <c r="AF216" i="7"/>
  <c r="AH216" i="7" s="1"/>
  <c r="AJ216" i="7" s="1"/>
  <c r="AF258" i="7"/>
  <c r="AH258" i="7" s="1"/>
  <c r="AJ258" i="7" s="1"/>
  <c r="AF273" i="7"/>
  <c r="AH273" i="7" s="1"/>
  <c r="AJ273" i="7" s="1"/>
  <c r="AF292" i="7"/>
  <c r="AH292" i="7" s="1"/>
  <c r="AJ292" i="7" s="1"/>
  <c r="AF271" i="7"/>
  <c r="AH271" i="7" s="1"/>
  <c r="AJ271" i="7" s="1"/>
  <c r="AF184" i="7"/>
  <c r="AH184" i="7" s="1"/>
  <c r="AJ184" i="7" s="1"/>
  <c r="AE164" i="7"/>
  <c r="AG164" i="7" s="1"/>
  <c r="AI164" i="7" s="1"/>
  <c r="AE267" i="7"/>
  <c r="AG267" i="7" s="1"/>
  <c r="AI267" i="7" s="1"/>
  <c r="AF209" i="7"/>
  <c r="AH209" i="7" s="1"/>
  <c r="AJ209" i="7" s="1"/>
  <c r="AF198" i="7"/>
  <c r="AH198" i="7" s="1"/>
  <c r="AJ198" i="7" s="1"/>
  <c r="AE159" i="7"/>
  <c r="AG159" i="7" s="1"/>
  <c r="AI159" i="7" s="1"/>
  <c r="AE176" i="7"/>
  <c r="AG176" i="7" s="1"/>
  <c r="AI176" i="7" s="1"/>
  <c r="AE162" i="7"/>
  <c r="AG162" i="7" s="1"/>
  <c r="AI162" i="7" s="1"/>
  <c r="AE280" i="7"/>
  <c r="AG280" i="7" s="1"/>
  <c r="AI280" i="7" s="1"/>
  <c r="AE235" i="7"/>
  <c r="AG235" i="7" s="1"/>
  <c r="AI235" i="7" s="1"/>
  <c r="AE219" i="7"/>
  <c r="AG219" i="7" s="1"/>
  <c r="AI219" i="7" s="1"/>
  <c r="AE202" i="7"/>
  <c r="AG202" i="7" s="1"/>
  <c r="AI202" i="7" s="1"/>
  <c r="AE188" i="7"/>
  <c r="AG188" i="7" s="1"/>
  <c r="AI188" i="7" s="1"/>
  <c r="AE253" i="7"/>
  <c r="AG253" i="7" s="1"/>
  <c r="AI253" i="7" s="1"/>
  <c r="AE272" i="7"/>
  <c r="AG272" i="7" s="1"/>
  <c r="AI272" i="7" s="1"/>
  <c r="AE251" i="7"/>
  <c r="AG251" i="7" s="1"/>
  <c r="AI251" i="7" s="1"/>
  <c r="AF164" i="7"/>
  <c r="AH164" i="7" s="1"/>
  <c r="AJ164" i="7" s="1"/>
  <c r="AF267" i="7"/>
  <c r="AH267" i="7" s="1"/>
  <c r="AJ267" i="7" s="1"/>
  <c r="AE158" i="7"/>
  <c r="AG158" i="7" s="1"/>
  <c r="AI158" i="7" s="1"/>
  <c r="AE284" i="7"/>
  <c r="AG284" i="7" s="1"/>
  <c r="AI284" i="7" s="1"/>
  <c r="AF159" i="7"/>
  <c r="AH159" i="7" s="1"/>
  <c r="AJ159" i="7" s="1"/>
  <c r="AF176" i="7"/>
  <c r="AH176" i="7" s="1"/>
  <c r="AJ176" i="7" s="1"/>
  <c r="AF162" i="7"/>
  <c r="AH162" i="7" s="1"/>
  <c r="AJ162" i="7" s="1"/>
  <c r="AF280" i="7"/>
  <c r="AH280" i="7" s="1"/>
  <c r="AJ280" i="7" s="1"/>
  <c r="AE279" i="7"/>
  <c r="AG279" i="7" s="1"/>
  <c r="AI279" i="7" s="1"/>
  <c r="AE182" i="7"/>
  <c r="AG182" i="7" s="1"/>
  <c r="AI182" i="7" s="1"/>
  <c r="AF219" i="7"/>
  <c r="AH219" i="7" s="1"/>
  <c r="AJ219" i="7" s="1"/>
  <c r="AF202" i="7"/>
  <c r="AH202" i="7" s="1"/>
  <c r="AJ202" i="7" s="1"/>
  <c r="AF188" i="7"/>
  <c r="AH188" i="7" s="1"/>
  <c r="AJ188" i="7" s="1"/>
  <c r="AF253" i="7"/>
  <c r="AH253" i="7" s="1"/>
  <c r="AJ253" i="7" s="1"/>
  <c r="AF272" i="7"/>
  <c r="AH272" i="7" s="1"/>
  <c r="AJ272" i="7" s="1"/>
  <c r="AF251" i="7"/>
  <c r="AH251" i="7" s="1"/>
  <c r="AJ251" i="7" s="1"/>
  <c r="AE151" i="7"/>
  <c r="AG151" i="7" s="1"/>
  <c r="AI151" i="7" s="1"/>
  <c r="AE174" i="7"/>
  <c r="AG174" i="7" s="1"/>
  <c r="AI174" i="7" s="1"/>
  <c r="AE247" i="7"/>
  <c r="AG247" i="7" s="1"/>
  <c r="AI247" i="7" s="1"/>
  <c r="AF158" i="7"/>
  <c r="AH158" i="7" s="1"/>
  <c r="AJ158" i="7" s="1"/>
  <c r="AF284" i="7"/>
  <c r="AH284" i="7" s="1"/>
  <c r="AJ284" i="7" s="1"/>
  <c r="AE160" i="7"/>
  <c r="AG160" i="7" s="1"/>
  <c r="AI160" i="7" s="1"/>
  <c r="AE161" i="7"/>
  <c r="AG161" i="7" s="1"/>
  <c r="AI161" i="7" s="1"/>
  <c r="AE181" i="7"/>
  <c r="AG181" i="7" s="1"/>
  <c r="AI181" i="7" s="1"/>
  <c r="AE260" i="7"/>
  <c r="AG260" i="7" s="1"/>
  <c r="AI260" i="7" s="1"/>
  <c r="AE197" i="7"/>
  <c r="AG197" i="7" s="1"/>
  <c r="AI197" i="7" s="1"/>
  <c r="AE185" i="7"/>
  <c r="AG185" i="7" s="1"/>
  <c r="AI185" i="7" s="1"/>
  <c r="AE276" i="7"/>
  <c r="AG276" i="7" s="1"/>
  <c r="AI276" i="7" s="1"/>
  <c r="AE294" i="7"/>
  <c r="AG294" i="7" s="1"/>
  <c r="AI294" i="7" s="1"/>
  <c r="AE233" i="7"/>
  <c r="AG233" i="7" s="1"/>
  <c r="AI233" i="7" s="1"/>
  <c r="AE252" i="7"/>
  <c r="AG252" i="7" s="1"/>
  <c r="AI252" i="7" s="1"/>
  <c r="AE231" i="7"/>
  <c r="AG231" i="7" s="1"/>
  <c r="AI231" i="7" s="1"/>
  <c r="AF151" i="7"/>
  <c r="AH151" i="7" s="1"/>
  <c r="AJ151" i="7" s="1"/>
  <c r="AF174" i="7"/>
  <c r="AH174" i="7" s="1"/>
  <c r="AJ174" i="7" s="1"/>
  <c r="AF247" i="7"/>
  <c r="AH247" i="7" s="1"/>
  <c r="AJ247" i="7" s="1"/>
  <c r="AE285" i="7"/>
  <c r="AG285" i="7" s="1"/>
  <c r="AI285" i="7" s="1"/>
  <c r="AE264" i="7"/>
  <c r="AG264" i="7" s="1"/>
  <c r="AI264" i="7" s="1"/>
  <c r="AF160" i="7"/>
  <c r="AH160" i="7" s="1"/>
  <c r="AJ160" i="7" s="1"/>
  <c r="AF161" i="7"/>
  <c r="AH161" i="7" s="1"/>
  <c r="AJ161" i="7" s="1"/>
  <c r="AF181" i="7"/>
  <c r="AH181" i="7" s="1"/>
  <c r="AJ181" i="7" s="1"/>
  <c r="AF260" i="7"/>
  <c r="AH260" i="7" s="1"/>
  <c r="AJ260" i="7" s="1"/>
  <c r="AF285" i="7"/>
  <c r="AH285" i="7" s="1"/>
  <c r="AJ285" i="7" s="1"/>
  <c r="AE179" i="7"/>
  <c r="AG179" i="7" s="1"/>
  <c r="AI179" i="7" s="1"/>
  <c r="AE180" i="7"/>
  <c r="AG180" i="7" s="1"/>
  <c r="AI180" i="7" s="1"/>
  <c r="AE240" i="7"/>
  <c r="AG240" i="7" s="1"/>
  <c r="AI240" i="7" s="1"/>
  <c r="AE191" i="7"/>
  <c r="AG191" i="7" s="1"/>
  <c r="AI191" i="7" s="1"/>
  <c r="AF185" i="7"/>
  <c r="AH185" i="7" s="1"/>
  <c r="AJ185" i="7" s="1"/>
  <c r="AF276" i="7"/>
  <c r="AH276" i="7" s="1"/>
  <c r="AJ276" i="7" s="1"/>
  <c r="AF294" i="7"/>
  <c r="AH294" i="7" s="1"/>
  <c r="AJ294" i="7" s="1"/>
  <c r="AF233" i="7"/>
  <c r="AH233" i="7" s="1"/>
  <c r="AJ233" i="7" s="1"/>
  <c r="AF252" i="7"/>
  <c r="AH252" i="7" s="1"/>
  <c r="AJ252" i="7" s="1"/>
  <c r="AF231" i="7"/>
  <c r="AH231" i="7" s="1"/>
  <c r="AJ231" i="7" s="1"/>
  <c r="AE192" i="7"/>
  <c r="AG192" i="7" s="1"/>
  <c r="AI192" i="7" s="1"/>
  <c r="AE227" i="7"/>
  <c r="AG227" i="7" s="1"/>
  <c r="AI227" i="7" s="1"/>
  <c r="AF264" i="7"/>
  <c r="AH264" i="7" s="1"/>
  <c r="AJ264" i="7" s="1"/>
  <c r="AE200" i="7"/>
  <c r="AG200" i="7" s="1"/>
  <c r="AI200" i="7" s="1"/>
  <c r="AE204" i="7"/>
  <c r="AG204" i="7" s="1"/>
  <c r="AI204" i="7" s="1"/>
  <c r="AE152" i="7"/>
  <c r="AG152" i="7" s="1"/>
  <c r="AI152" i="7" s="1"/>
  <c r="AE274" i="7"/>
  <c r="AG274" i="7" s="1"/>
  <c r="AI274" i="7" s="1"/>
  <c r="AE213" i="7"/>
  <c r="AG213" i="7" s="1"/>
  <c r="AI213" i="7" s="1"/>
  <c r="AE232" i="7"/>
  <c r="AG232" i="7" s="1"/>
  <c r="AI232" i="7" s="1"/>
  <c r="AE211" i="7"/>
  <c r="AG211" i="7" s="1"/>
  <c r="AI211" i="7" s="1"/>
  <c r="AF192" i="7"/>
  <c r="AH192" i="7" s="1"/>
  <c r="AJ192" i="7" s="1"/>
  <c r="AE194" i="7"/>
  <c r="AG194" i="7" s="1"/>
  <c r="AI194" i="7" s="1"/>
  <c r="AF227" i="7"/>
  <c r="AH227" i="7" s="1"/>
  <c r="AJ227" i="7" s="1"/>
  <c r="AE265" i="7"/>
  <c r="AG265" i="7" s="1"/>
  <c r="AI265" i="7" s="1"/>
  <c r="AE244" i="7"/>
  <c r="AG244" i="7" s="1"/>
  <c r="AI244" i="7" s="1"/>
  <c r="AF179" i="7"/>
  <c r="AH179" i="7" s="1"/>
  <c r="AJ179" i="7" s="1"/>
  <c r="AF180" i="7"/>
  <c r="AH180" i="7" s="1"/>
  <c r="AJ180" i="7" s="1"/>
  <c r="AF200" i="7"/>
  <c r="AH200" i="7" s="1"/>
  <c r="AJ200" i="7" s="1"/>
  <c r="AF240" i="7"/>
  <c r="AH240" i="7" s="1"/>
  <c r="AJ240" i="7" s="1"/>
  <c r="AF279" i="7"/>
  <c r="AH279" i="7" s="1"/>
  <c r="AJ279" i="7" s="1"/>
  <c r="AF204" i="7"/>
  <c r="AH204" i="7" s="1"/>
  <c r="AJ204" i="7" s="1"/>
  <c r="AF152" i="7"/>
  <c r="AH152" i="7" s="1"/>
  <c r="AJ152" i="7" s="1"/>
  <c r="AF274" i="7"/>
  <c r="AH274" i="7" s="1"/>
  <c r="AJ274" i="7" s="1"/>
  <c r="AF213" i="7"/>
  <c r="AH213" i="7" s="1"/>
  <c r="AJ213" i="7" s="1"/>
  <c r="AF232" i="7"/>
  <c r="AH232" i="7" s="1"/>
  <c r="AJ232" i="7" s="1"/>
  <c r="AF211" i="7"/>
  <c r="AH211" i="7" s="1"/>
  <c r="AJ211" i="7" s="1"/>
  <c r="AE157" i="7"/>
  <c r="AG157" i="7" s="1"/>
  <c r="AI157" i="7" s="1"/>
  <c r="AF194" i="7"/>
  <c r="AH194" i="7" s="1"/>
  <c r="AJ194" i="7" s="1"/>
  <c r="AE239" i="7"/>
  <c r="AG239" i="7" s="1"/>
  <c r="AI239" i="7" s="1"/>
  <c r="AF265" i="7"/>
  <c r="AH265" i="7" s="1"/>
  <c r="AJ265" i="7" s="1"/>
  <c r="AF244" i="7"/>
  <c r="AH244" i="7" s="1"/>
  <c r="AJ244" i="7" s="1"/>
  <c r="AE283" i="7"/>
  <c r="AG283" i="7" s="1"/>
  <c r="AI283" i="7" s="1"/>
  <c r="AE282" i="7"/>
  <c r="AG282" i="7" s="1"/>
  <c r="AI282" i="7" s="1"/>
  <c r="AE281" i="7"/>
  <c r="AG281" i="7" s="1"/>
  <c r="AI281" i="7" s="1"/>
  <c r="AE220" i="7"/>
  <c r="AG220" i="7" s="1"/>
  <c r="AI220" i="7" s="1"/>
  <c r="AE224" i="7"/>
  <c r="AG224" i="7" s="1"/>
  <c r="AI224" i="7" s="1"/>
  <c r="AF282" i="7"/>
  <c r="AH282" i="7" s="1"/>
  <c r="AJ282" i="7" s="1"/>
  <c r="AF281" i="7"/>
  <c r="AH281" i="7" s="1"/>
  <c r="AJ281" i="7" s="1"/>
  <c r="AE262" i="7"/>
  <c r="AG262" i="7" s="1"/>
  <c r="AI262" i="7" s="1"/>
  <c r="L3" i="2"/>
  <c r="M3" i="2" s="1"/>
  <c r="AF269" i="7"/>
  <c r="AH269" i="7" s="1"/>
  <c r="AJ269" i="7" s="1"/>
  <c r="AE277" i="7"/>
  <c r="AG277" i="7" s="1"/>
  <c r="AI277" i="7" s="1"/>
  <c r="AE187" i="7"/>
  <c r="AG187" i="7" s="1"/>
  <c r="AI187" i="7" s="1"/>
  <c r="AE254" i="7"/>
  <c r="AG254" i="7" s="1"/>
  <c r="AI254" i="7" s="1"/>
  <c r="AE259" i="7"/>
  <c r="AG259" i="7" s="1"/>
  <c r="AI259" i="7" s="1"/>
  <c r="AE212" i="7"/>
  <c r="AG212" i="7" s="1"/>
  <c r="AI212" i="7" s="1"/>
  <c r="AE172" i="7"/>
  <c r="AG172" i="7" s="1"/>
  <c r="AI172" i="7" s="1"/>
  <c r="AF157" i="7"/>
  <c r="AH157" i="7" s="1"/>
  <c r="AJ157" i="7" s="1"/>
  <c r="AE288" i="7"/>
  <c r="AG288" i="7" s="1"/>
  <c r="AI288" i="7" s="1"/>
  <c r="AF239" i="7"/>
  <c r="AH239" i="7" s="1"/>
  <c r="AJ239" i="7" s="1"/>
  <c r="AE245" i="7"/>
  <c r="AG245" i="7" s="1"/>
  <c r="AI245" i="7" s="1"/>
  <c r="AF283" i="7"/>
  <c r="AH283" i="7" s="1"/>
  <c r="AJ283" i="7" s="1"/>
  <c r="AF220" i="7"/>
  <c r="AH220" i="7" s="1"/>
  <c r="AJ220" i="7" s="1"/>
  <c r="AE170" i="7"/>
  <c r="AG170" i="7" s="1"/>
  <c r="AI170" i="7" s="1"/>
  <c r="AF277" i="7"/>
  <c r="AH277" i="7" s="1"/>
  <c r="AJ277" i="7" s="1"/>
  <c r="AF187" i="7"/>
  <c r="AH187" i="7" s="1"/>
  <c r="AJ187" i="7" s="1"/>
  <c r="AF254" i="7"/>
  <c r="AH254" i="7" s="1"/>
  <c r="AJ254" i="7" s="1"/>
  <c r="AF259" i="7"/>
  <c r="AH259" i="7" s="1"/>
  <c r="AJ259" i="7" s="1"/>
  <c r="AF212" i="7"/>
  <c r="AH212" i="7" s="1"/>
  <c r="AJ212" i="7" s="1"/>
  <c r="AF172" i="7"/>
  <c r="AH172" i="7" s="1"/>
  <c r="AJ172" i="7" s="1"/>
  <c r="AE173" i="7"/>
  <c r="AG173" i="7" s="1"/>
  <c r="AI173" i="7" s="1"/>
  <c r="AF288" i="7"/>
  <c r="AH288" i="7" s="1"/>
  <c r="AJ288" i="7" s="1"/>
  <c r="AE286" i="7"/>
  <c r="AG286" i="7" s="1"/>
  <c r="AI286" i="7" s="1"/>
  <c r="AF245" i="7"/>
  <c r="AH245" i="7" s="1"/>
  <c r="AJ245" i="7" s="1"/>
  <c r="AF224" i="7"/>
  <c r="AH224" i="7" s="1"/>
  <c r="AJ224" i="7" s="1"/>
  <c r="AE263" i="7"/>
  <c r="AG263" i="7" s="1"/>
  <c r="AI263" i="7" s="1"/>
  <c r="AE261" i="7"/>
  <c r="AG261" i="7" s="1"/>
  <c r="AI261" i="7" s="1"/>
  <c r="AF228" i="7"/>
  <c r="AH228" i="7" s="1"/>
  <c r="AJ228" i="7" s="1"/>
  <c r="AE257" i="7"/>
  <c r="AG257" i="7" s="1"/>
  <c r="AI257" i="7" s="1"/>
  <c r="AE295" i="7"/>
  <c r="AG295" i="7" s="1"/>
  <c r="AI295" i="7" s="1"/>
  <c r="AE234" i="7"/>
  <c r="AG234" i="7" s="1"/>
  <c r="AI234" i="7" s="1"/>
  <c r="AE150" i="7"/>
  <c r="AG150" i="7" s="1"/>
  <c r="AI150" i="7" s="1"/>
  <c r="AE238" i="7"/>
  <c r="AG238" i="7" s="1"/>
  <c r="AI238" i="7" s="1"/>
  <c r="AE290" i="7"/>
  <c r="AG290" i="7" s="1"/>
  <c r="AI290" i="7" s="1"/>
  <c r="AF173" i="7"/>
  <c r="AH173" i="7" s="1"/>
  <c r="AJ173" i="7" s="1"/>
  <c r="AE268" i="7"/>
  <c r="AG268" i="7" s="1"/>
  <c r="AI268" i="7" s="1"/>
  <c r="AF286" i="7"/>
  <c r="AH286" i="7" s="1"/>
  <c r="AJ286" i="7" s="1"/>
  <c r="AE225" i="7"/>
  <c r="AG225" i="7" s="1"/>
  <c r="AI225" i="7" s="1"/>
  <c r="AE149" i="7"/>
  <c r="AG149" i="7" s="1"/>
  <c r="AI149" i="7" s="1"/>
  <c r="AF263" i="7"/>
  <c r="AH263" i="7" s="1"/>
  <c r="AJ263" i="7" s="1"/>
  <c r="AF262" i="7"/>
  <c r="AH262" i="7" s="1"/>
  <c r="AJ262" i="7" s="1"/>
  <c r="AF261" i="7"/>
  <c r="AH261" i="7" s="1"/>
  <c r="AJ261" i="7" s="1"/>
  <c r="AE256" i="7"/>
  <c r="AG256" i="7" s="1"/>
  <c r="AI256" i="7" s="1"/>
  <c r="AF257" i="7"/>
  <c r="AH257" i="7" s="1"/>
  <c r="AJ257" i="7" s="1"/>
  <c r="AF295" i="7"/>
  <c r="AH295" i="7" s="1"/>
  <c r="AJ295" i="7" s="1"/>
  <c r="AF234" i="7"/>
  <c r="AH234" i="7" s="1"/>
  <c r="AJ234" i="7" s="1"/>
  <c r="AF150" i="7"/>
  <c r="AH150" i="7" s="1"/>
  <c r="AJ150" i="7" s="1"/>
  <c r="AF238" i="7"/>
  <c r="AH238" i="7" s="1"/>
  <c r="AJ238" i="7" s="1"/>
  <c r="AF290" i="7"/>
  <c r="AH290" i="7" s="1"/>
  <c r="AJ290" i="7" s="1"/>
  <c r="AE193" i="7"/>
  <c r="AG193" i="7" s="1"/>
  <c r="AI193" i="7" s="1"/>
  <c r="AF268" i="7"/>
  <c r="AH268" i="7" s="1"/>
  <c r="AJ268" i="7" s="1"/>
  <c r="AE266" i="7"/>
  <c r="AG266" i="7" s="1"/>
  <c r="AI266" i="7" s="1"/>
  <c r="AF225" i="7"/>
  <c r="AH225" i="7" s="1"/>
  <c r="AJ225" i="7" s="1"/>
  <c r="AF149" i="7"/>
  <c r="AH149" i="7" s="1"/>
  <c r="AJ149" i="7" s="1"/>
  <c r="AE243" i="7"/>
  <c r="AG243" i="7" s="1"/>
  <c r="AI243" i="7" s="1"/>
  <c r="AE242" i="7"/>
  <c r="AG242" i="7" s="1"/>
  <c r="AI242" i="7" s="1"/>
  <c r="AE241" i="7"/>
  <c r="AG241" i="7" s="1"/>
  <c r="AI241" i="7" s="1"/>
  <c r="AF242" i="7"/>
  <c r="AH242" i="7" s="1"/>
  <c r="AJ242" i="7" s="1"/>
  <c r="AF166" i="7"/>
  <c r="AH166" i="7" s="1"/>
  <c r="AJ166" i="7" s="1"/>
  <c r="AF226" i="7"/>
  <c r="AH226" i="7" s="1"/>
  <c r="AJ226" i="7" s="1"/>
  <c r="AE237" i="7"/>
  <c r="AG237" i="7" s="1"/>
  <c r="AI237" i="7" s="1"/>
  <c r="AE275" i="7"/>
  <c r="AG275" i="7" s="1"/>
  <c r="AI275" i="7" s="1"/>
  <c r="AE214" i="7"/>
  <c r="AG214" i="7" s="1"/>
  <c r="AI214" i="7" s="1"/>
  <c r="AE153" i="7"/>
  <c r="AG153" i="7" s="1"/>
  <c r="AI153" i="7" s="1"/>
  <c r="AE156" i="7"/>
  <c r="AG156" i="7" s="1"/>
  <c r="AI156" i="7" s="1"/>
  <c r="AE270" i="7"/>
  <c r="AG270" i="7" s="1"/>
  <c r="AI270" i="7" s="1"/>
  <c r="AF193" i="7"/>
  <c r="AH193" i="7" s="1"/>
  <c r="AJ193" i="7" s="1"/>
  <c r="AE248" i="7"/>
  <c r="AG248" i="7" s="1"/>
  <c r="AI248" i="7" s="1"/>
  <c r="AF266" i="7"/>
  <c r="AH266" i="7" s="1"/>
  <c r="AJ266" i="7" s="1"/>
  <c r="AE183" i="7"/>
  <c r="AG183" i="7" s="1"/>
  <c r="AI183" i="7" s="1"/>
  <c r="AE218" i="7"/>
  <c r="AG218" i="7" s="1"/>
  <c r="AI218" i="7" s="1"/>
  <c r="AF243" i="7"/>
  <c r="AH243" i="7" s="1"/>
  <c r="AJ243" i="7" s="1"/>
  <c r="AF241" i="7"/>
  <c r="AH241" i="7" s="1"/>
  <c r="AJ241" i="7" s="1"/>
  <c r="AE189" i="7"/>
  <c r="AG189" i="7" s="1"/>
  <c r="AI189" i="7" s="1"/>
  <c r="AF237" i="7"/>
  <c r="AH237" i="7" s="1"/>
  <c r="AJ237" i="7" s="1"/>
  <c r="AF275" i="7"/>
  <c r="AH275" i="7" s="1"/>
  <c r="AJ275" i="7" s="1"/>
  <c r="AF214" i="7"/>
  <c r="AH214" i="7" s="1"/>
  <c r="AJ214" i="7" s="1"/>
  <c r="AF153" i="7"/>
  <c r="AH153" i="7" s="1"/>
  <c r="AJ153" i="7" s="1"/>
  <c r="AF156" i="7"/>
  <c r="AH156" i="7" s="1"/>
  <c r="AJ156" i="7" s="1"/>
  <c r="AF270" i="7"/>
  <c r="AH270" i="7" s="1"/>
  <c r="AJ270" i="7" s="1"/>
  <c r="AE289" i="7"/>
  <c r="AG289" i="7" s="1"/>
  <c r="AI289" i="7" s="1"/>
  <c r="AF248" i="7"/>
  <c r="AH248" i="7" s="1"/>
  <c r="AJ248" i="7" s="1"/>
  <c r="AE246" i="7"/>
  <c r="AG246" i="7" s="1"/>
  <c r="AI246" i="7" s="1"/>
  <c r="AF183" i="7"/>
  <c r="AH183" i="7" s="1"/>
  <c r="AJ183" i="7" s="1"/>
  <c r="AF218" i="7"/>
  <c r="AH218" i="7" s="1"/>
  <c r="AJ218" i="7" s="1"/>
  <c r="AE223" i="7"/>
  <c r="AG223" i="7" s="1"/>
  <c r="AI223" i="7" s="1"/>
  <c r="AE222" i="7"/>
  <c r="AG222" i="7" s="1"/>
  <c r="AI222" i="7" s="1"/>
  <c r="AE221" i="7"/>
  <c r="AG221" i="7" s="1"/>
  <c r="AI221" i="7" s="1"/>
  <c r="AF217" i="7"/>
  <c r="AH217" i="7" s="1"/>
  <c r="AJ217" i="7" s="1"/>
  <c r="AF203" i="7"/>
  <c r="AH203" i="7" s="1"/>
  <c r="AJ203" i="7" s="1"/>
  <c r="AF171" i="7"/>
  <c r="AH171" i="7" s="1"/>
  <c r="AJ171" i="7" s="1"/>
  <c r="AE269" i="7"/>
  <c r="AG269" i="7" s="1"/>
  <c r="AI269" i="7" s="1"/>
  <c r="AE226" i="7"/>
  <c r="AG226" i="7" s="1"/>
  <c r="AI226" i="7" s="1"/>
  <c r="AE165" i="7"/>
  <c r="AG165" i="7" s="1"/>
  <c r="AI165" i="7" s="1"/>
  <c r="AE230" i="7"/>
  <c r="AG230" i="7" s="1"/>
  <c r="AI230" i="7" s="1"/>
  <c r="AE217" i="7"/>
  <c r="AG217" i="7" s="1"/>
  <c r="AI217" i="7" s="1"/>
  <c r="AE255" i="7"/>
  <c r="AG255" i="7" s="1"/>
  <c r="AI255" i="7" s="1"/>
  <c r="AE203" i="7"/>
  <c r="AG203" i="7" s="1"/>
  <c r="AI203" i="7" s="1"/>
  <c r="AE155" i="7"/>
  <c r="AG155" i="7" s="1"/>
  <c r="AI155" i="7" s="1"/>
  <c r="AE171" i="7"/>
  <c r="AG171" i="7" s="1"/>
  <c r="AI171" i="7" s="1"/>
  <c r="AE250" i="7"/>
  <c r="AG250" i="7" s="1"/>
  <c r="AI250" i="7" s="1"/>
  <c r="AF289" i="7"/>
  <c r="AH289" i="7" s="1"/>
  <c r="AJ289" i="7" s="1"/>
  <c r="AF246" i="7"/>
  <c r="AH246" i="7" s="1"/>
  <c r="AJ246" i="7" s="1"/>
  <c r="AE166" i="7"/>
  <c r="AG166" i="7" s="1"/>
  <c r="AI166" i="7" s="1"/>
  <c r="AE186" i="7"/>
  <c r="AG186" i="7" s="1"/>
  <c r="AI186" i="7" s="1"/>
  <c r="AF223" i="7"/>
  <c r="AH223" i="7" s="1"/>
  <c r="AJ223" i="7" s="1"/>
  <c r="AF222" i="7"/>
  <c r="AH222" i="7" s="1"/>
  <c r="AJ222" i="7" s="1"/>
  <c r="AF221" i="7"/>
  <c r="AH221" i="7" s="1"/>
  <c r="AJ221" i="7" s="1"/>
  <c r="AF255" i="7"/>
  <c r="AH255" i="7" s="1"/>
  <c r="AJ255" i="7" s="1"/>
  <c r="AF155" i="7"/>
  <c r="AH155" i="7" s="1"/>
  <c r="AJ155" i="7" s="1"/>
  <c r="AF250" i="7"/>
  <c r="AH250" i="7" s="1"/>
  <c r="AJ250" i="7" s="1"/>
  <c r="AE228" i="7"/>
  <c r="AG228" i="7" s="1"/>
  <c r="AI228" i="7" s="1"/>
  <c r="AF186" i="7"/>
  <c r="AH186" i="7" s="1"/>
  <c r="AJ186" i="7" s="1"/>
  <c r="AF165" i="7"/>
  <c r="AH165" i="7" s="1"/>
  <c r="AJ165" i="7" s="1"/>
  <c r="AF256" i="7"/>
  <c r="AH256" i="7" s="1"/>
  <c r="AJ256" i="7" s="1"/>
  <c r="AF235" i="7"/>
  <c r="AH235" i="7" s="1"/>
  <c r="AJ235" i="7" s="1"/>
  <c r="AF189" i="7"/>
  <c r="AH189" i="7" s="1"/>
  <c r="AJ189" i="7" s="1"/>
  <c r="AF170" i="7"/>
  <c r="AH170" i="7" s="1"/>
  <c r="AJ170" i="7" s="1"/>
  <c r="AF191" i="7"/>
  <c r="AH191" i="7" s="1"/>
  <c r="AJ191" i="7" s="1"/>
  <c r="AF230" i="7"/>
  <c r="AH230" i="7" s="1"/>
  <c r="AJ230" i="7" s="1"/>
  <c r="AE249" i="7"/>
  <c r="AG249" i="7" s="1"/>
  <c r="AI249" i="7" s="1"/>
  <c r="AE195" i="7"/>
  <c r="AG195" i="7" s="1"/>
  <c r="AI195" i="7" s="1"/>
  <c r="AE278" i="7"/>
  <c r="AG278" i="7" s="1"/>
  <c r="AI278" i="7" s="1"/>
  <c r="AF197" i="7"/>
  <c r="AH197" i="7" s="1"/>
  <c r="AJ197" i="7" s="1"/>
  <c r="AF169" i="7"/>
  <c r="AH169" i="7" s="1"/>
  <c r="AJ169" i="7" s="1"/>
  <c r="AE167" i="7"/>
  <c r="AG167" i="7" s="1"/>
  <c r="AI167" i="7" s="1"/>
  <c r="AE196" i="7"/>
  <c r="AG196" i="7" s="1"/>
  <c r="AI196" i="7" s="1"/>
  <c r="I12" i="2"/>
  <c r="J12" i="2" s="1"/>
  <c r="L12" i="2"/>
  <c r="I32" i="2"/>
  <c r="J32" i="2" s="1"/>
  <c r="L32" i="2"/>
  <c r="L27" i="2"/>
  <c r="I27" i="2"/>
  <c r="J27" i="2" s="1"/>
  <c r="L22" i="2"/>
  <c r="I22" i="2"/>
  <c r="J22" i="2" s="1"/>
  <c r="I31" i="2"/>
  <c r="J31" i="2" s="1"/>
  <c r="L31" i="2"/>
  <c r="L45" i="2"/>
  <c r="I45" i="2"/>
  <c r="J45" i="2" s="1"/>
  <c r="L24" i="2"/>
  <c r="I24" i="2"/>
  <c r="J24" i="2" s="1"/>
  <c r="L5" i="2"/>
  <c r="I5" i="2"/>
  <c r="I30" i="2"/>
  <c r="J30" i="2" s="1"/>
  <c r="L30" i="2"/>
  <c r="I44" i="2"/>
  <c r="J44" i="2" s="1"/>
  <c r="L44" i="2"/>
  <c r="J4" i="2"/>
  <c r="C21" i="5"/>
  <c r="C32" i="5"/>
  <c r="C3" i="5"/>
  <c r="D3" i="5"/>
  <c r="C4" i="5"/>
  <c r="D4" i="5"/>
  <c r="C5" i="5"/>
  <c r="D5" i="5"/>
  <c r="C6" i="5"/>
  <c r="D6" i="5"/>
  <c r="C7" i="5"/>
  <c r="D7" i="5"/>
  <c r="C8" i="5"/>
  <c r="D8" i="5"/>
  <c r="C9" i="5"/>
  <c r="D9" i="5"/>
  <c r="C10" i="5"/>
  <c r="D10" i="5"/>
  <c r="C11" i="5"/>
  <c r="D11" i="5"/>
  <c r="C12" i="5"/>
  <c r="D12" i="5"/>
  <c r="C13" i="5"/>
  <c r="D13" i="5"/>
  <c r="C14" i="5"/>
  <c r="D14" i="5"/>
  <c r="C15" i="5"/>
  <c r="D15" i="5"/>
  <c r="C16" i="5"/>
  <c r="D16" i="5"/>
  <c r="C17" i="5"/>
  <c r="D17" i="5"/>
  <c r="D18" i="5"/>
  <c r="C19" i="5"/>
  <c r="D19" i="5"/>
  <c r="C20" i="5"/>
  <c r="D20" i="5"/>
  <c r="D21" i="5"/>
  <c r="C22" i="5"/>
  <c r="D22" i="5"/>
  <c r="C23" i="5"/>
  <c r="D23" i="5"/>
  <c r="C24" i="5"/>
  <c r="D24" i="5"/>
  <c r="C25" i="5"/>
  <c r="D25" i="5"/>
  <c r="C26" i="5"/>
  <c r="D26" i="5"/>
  <c r="C27" i="5"/>
  <c r="D27" i="5"/>
  <c r="C28" i="5"/>
  <c r="D28" i="5"/>
  <c r="C29" i="5"/>
  <c r="D29" i="5"/>
  <c r="C30" i="5"/>
  <c r="D30" i="5"/>
  <c r="C31" i="5"/>
  <c r="D31" i="5"/>
  <c r="D32" i="5"/>
  <c r="C2" i="5"/>
  <c r="D2" i="5"/>
  <c r="B3" i="5"/>
  <c r="J3" i="5" s="1"/>
  <c r="B4" i="5"/>
  <c r="J4" i="5" s="1"/>
  <c r="B5" i="5"/>
  <c r="J5" i="5" s="1"/>
  <c r="B6" i="5"/>
  <c r="J6" i="5" s="1"/>
  <c r="B7" i="5"/>
  <c r="J7" i="5" s="1"/>
  <c r="B8" i="5"/>
  <c r="J8" i="5" s="1"/>
  <c r="B9" i="5"/>
  <c r="J9" i="5" s="1"/>
  <c r="B10" i="5"/>
  <c r="J10" i="5" s="1"/>
  <c r="B11" i="5"/>
  <c r="J11" i="5" s="1"/>
  <c r="B12" i="5"/>
  <c r="J12" i="5" s="1"/>
  <c r="B13" i="5"/>
  <c r="J13" i="5" s="1"/>
  <c r="B14" i="5"/>
  <c r="J14" i="5" s="1"/>
  <c r="B15" i="5"/>
  <c r="J15" i="5" s="1"/>
  <c r="B16" i="5"/>
  <c r="J16" i="5" s="1"/>
  <c r="B17" i="5"/>
  <c r="J17" i="5" s="1"/>
  <c r="B18" i="5"/>
  <c r="J18" i="5" s="1"/>
  <c r="B19" i="5"/>
  <c r="J19" i="5" s="1"/>
  <c r="B20" i="5"/>
  <c r="J20" i="5" s="1"/>
  <c r="B21" i="5"/>
  <c r="J21" i="5" s="1"/>
  <c r="B22" i="5"/>
  <c r="J22" i="5" s="1"/>
  <c r="B23" i="5"/>
  <c r="J23" i="5" s="1"/>
  <c r="B24" i="5"/>
  <c r="J24" i="5" s="1"/>
  <c r="B25" i="5"/>
  <c r="J25" i="5" s="1"/>
  <c r="B26" i="5"/>
  <c r="J26" i="5" s="1"/>
  <c r="B27" i="5"/>
  <c r="J27" i="5" s="1"/>
  <c r="B28" i="5"/>
  <c r="J28" i="5" s="1"/>
  <c r="B29" i="5"/>
  <c r="J29" i="5" s="1"/>
  <c r="B30" i="5"/>
  <c r="J30" i="5" s="1"/>
  <c r="B31" i="5"/>
  <c r="J31" i="5" s="1"/>
  <c r="B32" i="5"/>
  <c r="J32" i="5" s="1"/>
  <c r="B2" i="5"/>
  <c r="AL185" i="7"/>
  <c r="AL143" i="7"/>
  <c r="AL178" i="7"/>
  <c r="AL232" i="7"/>
  <c r="AL226" i="7"/>
  <c r="AL233" i="7"/>
  <c r="AL148" i="7"/>
  <c r="AL144" i="7"/>
  <c r="AL272" i="7"/>
  <c r="AL202" i="7"/>
  <c r="AL199" i="7"/>
  <c r="AL187" i="7"/>
  <c r="AL172" i="7"/>
  <c r="AL205" i="7"/>
  <c r="AL155" i="7"/>
  <c r="AL218" i="7"/>
  <c r="AL190" i="7"/>
  <c r="AL271" i="7"/>
  <c r="AL147" i="7"/>
  <c r="AL207" i="7"/>
  <c r="AL260" i="7"/>
  <c r="AL235" i="7"/>
  <c r="AL246" i="7"/>
  <c r="AL166" i="7"/>
  <c r="AL262" i="7"/>
  <c r="AL174" i="7"/>
  <c r="AL277" i="7"/>
  <c r="AL275" i="7"/>
  <c r="AL257" i="7"/>
  <c r="AL188" i="7"/>
  <c r="AL243" i="7"/>
  <c r="AL203" i="7"/>
  <c r="AL215" i="7"/>
  <c r="AL183" i="7"/>
  <c r="AL291" i="7"/>
  <c r="AL289" i="7"/>
  <c r="AL283" i="7"/>
  <c r="AL255" i="7"/>
  <c r="AL177" i="7"/>
  <c r="AL278" i="7"/>
  <c r="AL258" i="7"/>
  <c r="AL237" i="7"/>
  <c r="AL209" i="7"/>
  <c r="AL231" i="7"/>
  <c r="AL287" i="7"/>
  <c r="AL282" i="7"/>
  <c r="AL189" i="7"/>
  <c r="AL290" i="7"/>
  <c r="AL220" i="7"/>
  <c r="AL238" i="7"/>
  <c r="AL182" i="7"/>
  <c r="AL268" i="7"/>
  <c r="AL230" i="7"/>
  <c r="AL281" i="7"/>
  <c r="AL244" i="7"/>
  <c r="AL176" i="7"/>
  <c r="AL252" i="7"/>
  <c r="AL239" i="7"/>
  <c r="AL191" i="7"/>
  <c r="AL152" i="7"/>
  <c r="AL264" i="7"/>
  <c r="AL173" i="7"/>
  <c r="AL279" i="7"/>
  <c r="AL151" i="7"/>
  <c r="AL197" i="7"/>
  <c r="AL221" i="7"/>
  <c r="AL250" i="7"/>
  <c r="AL295" i="7"/>
  <c r="AL186" i="7"/>
  <c r="AL195" i="7"/>
  <c r="AL146" i="7"/>
  <c r="AL286" i="7"/>
  <c r="AL261" i="7"/>
  <c r="AL266" i="7"/>
  <c r="AL211" i="7"/>
  <c r="AL265" i="7"/>
  <c r="AL181" i="7"/>
  <c r="AL162" i="7"/>
  <c r="AL294" i="7"/>
  <c r="AL204" i="7"/>
  <c r="AL171" i="7"/>
  <c r="AL242" i="7"/>
  <c r="AL276" i="7"/>
  <c r="AL175" i="7"/>
  <c r="AL200" i="7"/>
  <c r="AL198" i="7"/>
  <c r="AL274" i="7"/>
  <c r="AL234" i="7"/>
  <c r="AL179" i="7"/>
  <c r="AL245" i="7"/>
  <c r="AL196" i="7"/>
  <c r="AL156" i="7"/>
  <c r="AL228" i="7"/>
  <c r="AL247" i="7"/>
  <c r="AL194" i="7"/>
  <c r="AL180" i="7"/>
  <c r="AL267" i="7"/>
  <c r="AL256" i="7"/>
  <c r="AL153" i="7"/>
  <c r="AL206" i="7"/>
  <c r="AL210" i="7"/>
  <c r="AL169" i="7"/>
  <c r="AL216" i="7"/>
  <c r="AL219" i="7"/>
  <c r="AL193" i="7"/>
  <c r="AL208" i="7"/>
  <c r="AL165" i="7"/>
  <c r="AL141" i="7"/>
  <c r="AL269" i="7"/>
  <c r="AL227" i="7"/>
  <c r="AL168" i="7"/>
  <c r="AL254" i="7"/>
  <c r="AL213" i="7"/>
  <c r="AL270" i="7"/>
  <c r="AL184" i="7"/>
  <c r="AL164" i="7"/>
  <c r="AL167" i="7"/>
  <c r="AL280" i="7"/>
  <c r="AL253" i="7"/>
  <c r="AL222" i="7"/>
  <c r="AL259" i="7"/>
  <c r="AL170" i="7"/>
  <c r="AL217" i="7"/>
  <c r="AL142" i="7"/>
  <c r="AL292" i="7"/>
  <c r="AL214" i="7"/>
  <c r="AL225" i="7"/>
  <c r="AL192" i="7"/>
  <c r="AL154" i="7"/>
  <c r="AL249" i="7"/>
  <c r="AL248" i="7"/>
  <c r="AL251" i="7"/>
  <c r="AL285" i="7"/>
  <c r="AL288" i="7"/>
  <c r="AL149" i="7"/>
  <c r="AL201" i="7"/>
  <c r="AL240" i="7"/>
  <c r="AL161" i="7"/>
  <c r="AL263" i="7"/>
  <c r="AL224" i="7"/>
  <c r="AL284" i="7"/>
  <c r="AL229" i="7"/>
  <c r="AL273" i="7"/>
  <c r="AL223" i="7"/>
  <c r="AL150" i="7"/>
  <c r="AL145" i="7"/>
  <c r="AL241" i="7"/>
  <c r="AL293" i="7"/>
  <c r="AL236" i="7"/>
  <c r="AL163" i="7"/>
  <c r="AL212" i="7"/>
  <c r="M19" i="2" l="1"/>
  <c r="J2" i="5"/>
  <c r="AF89" i="7"/>
  <c r="AH89" i="7" s="1"/>
  <c r="AJ89" i="7" s="1"/>
  <c r="AE111" i="7"/>
  <c r="AG111" i="7" s="1"/>
  <c r="AI111" i="7" s="1"/>
  <c r="AE56" i="7"/>
  <c r="AG56" i="7" s="1"/>
  <c r="AI56" i="7" s="1"/>
  <c r="AE61" i="7"/>
  <c r="AG61" i="7" s="1"/>
  <c r="AI61" i="7" s="1"/>
  <c r="AE66" i="7"/>
  <c r="AG66" i="7" s="1"/>
  <c r="AI66" i="7" s="1"/>
  <c r="AE93" i="7"/>
  <c r="AG93" i="7" s="1"/>
  <c r="AI93" i="7" s="1"/>
  <c r="AF80" i="7"/>
  <c r="AH80" i="7" s="1"/>
  <c r="AJ80" i="7" s="1"/>
  <c r="AE122" i="7"/>
  <c r="AG122" i="7" s="1"/>
  <c r="AI122" i="7" s="1"/>
  <c r="AE57" i="7"/>
  <c r="AG57" i="7" s="1"/>
  <c r="AI57" i="7" s="1"/>
  <c r="AF73" i="7"/>
  <c r="AH73" i="7" s="1"/>
  <c r="AJ73" i="7" s="1"/>
  <c r="AE59" i="7"/>
  <c r="AG59" i="7" s="1"/>
  <c r="AI59" i="7" s="1"/>
  <c r="AE85" i="7"/>
  <c r="AG85" i="7" s="1"/>
  <c r="AI85" i="7" s="1"/>
  <c r="AF90" i="7"/>
  <c r="AH90" i="7" s="1"/>
  <c r="AJ90" i="7" s="1"/>
  <c r="AF95" i="7"/>
  <c r="AH95" i="7" s="1"/>
  <c r="AJ95" i="7" s="1"/>
  <c r="AE71" i="7"/>
  <c r="AG71" i="7" s="1"/>
  <c r="AI71" i="7" s="1"/>
  <c r="AE101" i="7"/>
  <c r="AG101" i="7" s="1"/>
  <c r="AI101" i="7" s="1"/>
  <c r="AF77" i="7"/>
  <c r="AH77" i="7" s="1"/>
  <c r="AJ77" i="7" s="1"/>
  <c r="AF107" i="7"/>
  <c r="AH107" i="7" s="1"/>
  <c r="AJ107" i="7" s="1"/>
  <c r="AF120" i="7"/>
  <c r="AH120" i="7" s="1"/>
  <c r="AJ120" i="7" s="1"/>
  <c r="AE83" i="7"/>
  <c r="AG83" i="7" s="1"/>
  <c r="AI83" i="7" s="1"/>
  <c r="AF86" i="7"/>
  <c r="AH86" i="7" s="1"/>
  <c r="AJ86" i="7" s="1"/>
  <c r="AF87" i="7"/>
  <c r="AH87" i="7" s="1"/>
  <c r="AJ87" i="7" s="1"/>
  <c r="AF88" i="7"/>
  <c r="AH88" i="7" s="1"/>
  <c r="AJ88" i="7" s="1"/>
  <c r="AE105" i="7"/>
  <c r="AG105" i="7" s="1"/>
  <c r="AI105" i="7" s="1"/>
  <c r="AF100" i="7"/>
  <c r="AH100" i="7" s="1"/>
  <c r="AJ100" i="7" s="1"/>
  <c r="AF91" i="7"/>
  <c r="AH91" i="7" s="1"/>
  <c r="AJ91" i="7" s="1"/>
  <c r="AE96" i="7"/>
  <c r="AG96" i="7" s="1"/>
  <c r="AI96" i="7" s="1"/>
  <c r="AE65" i="7"/>
  <c r="AG65" i="7" s="1"/>
  <c r="AI65" i="7" s="1"/>
  <c r="AF105" i="7"/>
  <c r="AH105" i="7" s="1"/>
  <c r="AJ105" i="7" s="1"/>
  <c r="AF65" i="7"/>
  <c r="AH65" i="7" s="1"/>
  <c r="AJ65" i="7" s="1"/>
  <c r="AF96" i="7"/>
  <c r="AH96" i="7" s="1"/>
  <c r="AJ96" i="7" s="1"/>
  <c r="AF101" i="7"/>
  <c r="AH101" i="7" s="1"/>
  <c r="AJ101" i="7" s="1"/>
  <c r="AE77" i="7"/>
  <c r="AG77" i="7" s="1"/>
  <c r="AI77" i="7" s="1"/>
  <c r="AE107" i="7"/>
  <c r="AG107" i="7" s="1"/>
  <c r="AI107" i="7" s="1"/>
  <c r="AE120" i="7"/>
  <c r="AG120" i="7" s="1"/>
  <c r="AI120" i="7" s="1"/>
  <c r="AF83" i="7"/>
  <c r="AH83" i="7" s="1"/>
  <c r="AJ83" i="7" s="1"/>
  <c r="AE86" i="7"/>
  <c r="AG86" i="7" s="1"/>
  <c r="AI86" i="7" s="1"/>
  <c r="AE87" i="7"/>
  <c r="AG87" i="7" s="1"/>
  <c r="AI87" i="7" s="1"/>
  <c r="AE88" i="7"/>
  <c r="AG88" i="7" s="1"/>
  <c r="AI88" i="7" s="1"/>
  <c r="AE125" i="7"/>
  <c r="AG125" i="7" s="1"/>
  <c r="AI125" i="7" s="1"/>
  <c r="AE78" i="7"/>
  <c r="AG78" i="7" s="1"/>
  <c r="AI78" i="7" s="1"/>
  <c r="AF61" i="7"/>
  <c r="AH61" i="7" s="1"/>
  <c r="AJ61" i="7" s="1"/>
  <c r="AF92" i="7"/>
  <c r="AH92" i="7" s="1"/>
  <c r="AJ92" i="7" s="1"/>
  <c r="AF112" i="7"/>
  <c r="AH112" i="7" s="1"/>
  <c r="AJ112" i="7" s="1"/>
  <c r="AF56" i="7"/>
  <c r="AH56" i="7" s="1"/>
  <c r="AJ56" i="7" s="1"/>
  <c r="AF102" i="7"/>
  <c r="AH102" i="7" s="1"/>
  <c r="AJ102" i="7" s="1"/>
  <c r="AF106" i="7"/>
  <c r="AH106" i="7" s="1"/>
  <c r="AJ106" i="7" s="1"/>
  <c r="AF118" i="7"/>
  <c r="AH118" i="7" s="1"/>
  <c r="AJ118" i="7" s="1"/>
  <c r="AF81" i="7"/>
  <c r="AH81" i="7" s="1"/>
  <c r="AJ81" i="7" s="1"/>
  <c r="AF123" i="7"/>
  <c r="AH123" i="7" s="1"/>
  <c r="AJ123" i="7" s="1"/>
  <c r="AF97" i="7"/>
  <c r="AH97" i="7" s="1"/>
  <c r="AJ97" i="7" s="1"/>
  <c r="AF98" i="7"/>
  <c r="AH98" i="7" s="1"/>
  <c r="AJ98" i="7" s="1"/>
  <c r="AF99" i="7"/>
  <c r="AH99" i="7" s="1"/>
  <c r="AJ99" i="7" s="1"/>
  <c r="AE72" i="7"/>
  <c r="AG72" i="7" s="1"/>
  <c r="AI72" i="7" s="1"/>
  <c r="AE62" i="7"/>
  <c r="AG62" i="7" s="1"/>
  <c r="AI62" i="7" s="1"/>
  <c r="AE58" i="7"/>
  <c r="AG58" i="7" s="1"/>
  <c r="AI58" i="7" s="1"/>
  <c r="AF66" i="7"/>
  <c r="AH66" i="7" s="1"/>
  <c r="AJ66" i="7" s="1"/>
  <c r="AF72" i="7"/>
  <c r="AH72" i="7" s="1"/>
  <c r="AJ72" i="7" s="1"/>
  <c r="AF76" i="7"/>
  <c r="AH76" i="7" s="1"/>
  <c r="AJ76" i="7" s="1"/>
  <c r="AF94" i="7"/>
  <c r="AH94" i="7" s="1"/>
  <c r="AJ94" i="7" s="1"/>
  <c r="AE102" i="7"/>
  <c r="AG102" i="7" s="1"/>
  <c r="AI102" i="7" s="1"/>
  <c r="AE106" i="7"/>
  <c r="AG106" i="7" s="1"/>
  <c r="AI106" i="7" s="1"/>
  <c r="AE118" i="7"/>
  <c r="AG118" i="7" s="1"/>
  <c r="AI118" i="7" s="1"/>
  <c r="AE81" i="7"/>
  <c r="AG81" i="7" s="1"/>
  <c r="AI81" i="7" s="1"/>
  <c r="AE123" i="7"/>
  <c r="AG123" i="7" s="1"/>
  <c r="AI123" i="7" s="1"/>
  <c r="AE97" i="7"/>
  <c r="AG97" i="7" s="1"/>
  <c r="AI97" i="7" s="1"/>
  <c r="AE98" i="7"/>
  <c r="AG98" i="7" s="1"/>
  <c r="AI98" i="7" s="1"/>
  <c r="AE99" i="7"/>
  <c r="AG99" i="7" s="1"/>
  <c r="AI99" i="7" s="1"/>
  <c r="AE92" i="7"/>
  <c r="AG92" i="7" s="1"/>
  <c r="AI92" i="7" s="1"/>
  <c r="AE82" i="7"/>
  <c r="AG82" i="7" s="1"/>
  <c r="AI82" i="7" s="1"/>
  <c r="AF122" i="7"/>
  <c r="AH122" i="7" s="1"/>
  <c r="AJ122" i="7" s="1"/>
  <c r="AF109" i="7"/>
  <c r="AH109" i="7" s="1"/>
  <c r="AJ109" i="7" s="1"/>
  <c r="AE91" i="7"/>
  <c r="AG91" i="7" s="1"/>
  <c r="AI91" i="7" s="1"/>
  <c r="AF74" i="7"/>
  <c r="AH74" i="7" s="1"/>
  <c r="AJ74" i="7" s="1"/>
  <c r="AE63" i="7"/>
  <c r="AG63" i="7" s="1"/>
  <c r="AI63" i="7" s="1"/>
  <c r="AF117" i="7"/>
  <c r="AH117" i="7" s="1"/>
  <c r="AJ117" i="7" s="1"/>
  <c r="AF108" i="7"/>
  <c r="AH108" i="7" s="1"/>
  <c r="AJ108" i="7" s="1"/>
  <c r="AE121" i="7"/>
  <c r="AG121" i="7" s="1"/>
  <c r="AI121" i="7" s="1"/>
  <c r="AF64" i="7"/>
  <c r="AH64" i="7" s="1"/>
  <c r="AJ64" i="7" s="1"/>
  <c r="AF126" i="7"/>
  <c r="AH126" i="7" s="1"/>
  <c r="AJ126" i="7" s="1"/>
  <c r="AF113" i="7"/>
  <c r="AH113" i="7" s="1"/>
  <c r="AJ113" i="7" s="1"/>
  <c r="AF71" i="7"/>
  <c r="AH71" i="7" s="1"/>
  <c r="AJ71" i="7" s="1"/>
  <c r="AE112" i="7"/>
  <c r="AG112" i="7" s="1"/>
  <c r="AI112" i="7" s="1"/>
  <c r="AE104" i="7"/>
  <c r="AG104" i="7" s="1"/>
  <c r="AI104" i="7" s="1"/>
  <c r="AE95" i="7"/>
  <c r="AG95" i="7" s="1"/>
  <c r="AI95" i="7" s="1"/>
  <c r="AE114" i="7"/>
  <c r="AG114" i="7" s="1"/>
  <c r="AI114" i="7" s="1"/>
  <c r="AF59" i="7"/>
  <c r="AH59" i="7" s="1"/>
  <c r="AJ59" i="7" s="1"/>
  <c r="AE74" i="7"/>
  <c r="AG74" i="7" s="1"/>
  <c r="AI74" i="7" s="1"/>
  <c r="AF85" i="7"/>
  <c r="AH85" i="7" s="1"/>
  <c r="AJ85" i="7" s="1"/>
  <c r="AF114" i="7"/>
  <c r="AH114" i="7" s="1"/>
  <c r="AJ114" i="7" s="1"/>
  <c r="AF63" i="7"/>
  <c r="AH63" i="7" s="1"/>
  <c r="AJ63" i="7" s="1"/>
  <c r="AE117" i="7"/>
  <c r="AG117" i="7" s="1"/>
  <c r="AI117" i="7" s="1"/>
  <c r="AE108" i="7"/>
  <c r="AG108" i="7" s="1"/>
  <c r="AI108" i="7" s="1"/>
  <c r="AF121" i="7"/>
  <c r="AH121" i="7" s="1"/>
  <c r="AJ121" i="7" s="1"/>
  <c r="AE64" i="7"/>
  <c r="AG64" i="7" s="1"/>
  <c r="AI64" i="7" s="1"/>
  <c r="AE126" i="7"/>
  <c r="AG126" i="7" s="1"/>
  <c r="AI126" i="7" s="1"/>
  <c r="AE113" i="7"/>
  <c r="AG113" i="7" s="1"/>
  <c r="AI113" i="7" s="1"/>
  <c r="AF111" i="7"/>
  <c r="AH111" i="7" s="1"/>
  <c r="AJ111" i="7" s="1"/>
  <c r="AE90" i="7"/>
  <c r="AG90" i="7" s="1"/>
  <c r="AI90" i="7" s="1"/>
  <c r="AE79" i="7"/>
  <c r="AG79" i="7" s="1"/>
  <c r="AI79" i="7" s="1"/>
  <c r="AF57" i="7"/>
  <c r="AH57" i="7" s="1"/>
  <c r="AJ57" i="7" s="1"/>
  <c r="AF75" i="7"/>
  <c r="AH75" i="7" s="1"/>
  <c r="AJ75" i="7" s="1"/>
  <c r="AF116" i="7"/>
  <c r="AH116" i="7" s="1"/>
  <c r="AJ116" i="7" s="1"/>
  <c r="AE76" i="7"/>
  <c r="AG76" i="7" s="1"/>
  <c r="AI76" i="7" s="1"/>
  <c r="AF103" i="7"/>
  <c r="AH103" i="7" s="1"/>
  <c r="AJ103" i="7" s="1"/>
  <c r="AE67" i="7"/>
  <c r="AG67" i="7" s="1"/>
  <c r="AI67" i="7" s="1"/>
  <c r="AF119" i="7"/>
  <c r="AH119" i="7" s="1"/>
  <c r="AJ119" i="7" s="1"/>
  <c r="AE60" i="7"/>
  <c r="AG60" i="7" s="1"/>
  <c r="AI60" i="7" s="1"/>
  <c r="AF124" i="7"/>
  <c r="AH124" i="7" s="1"/>
  <c r="AJ124" i="7" s="1"/>
  <c r="AF68" i="7"/>
  <c r="AH68" i="7" s="1"/>
  <c r="AJ68" i="7" s="1"/>
  <c r="AF127" i="7"/>
  <c r="AH127" i="7" s="1"/>
  <c r="AJ127" i="7" s="1"/>
  <c r="AE69" i="7"/>
  <c r="AG69" i="7" s="1"/>
  <c r="AI69" i="7" s="1"/>
  <c r="AE110" i="7"/>
  <c r="AG110" i="7" s="1"/>
  <c r="AI110" i="7" s="1"/>
  <c r="AE73" i="7"/>
  <c r="AG73" i="7" s="1"/>
  <c r="AI73" i="7" s="1"/>
  <c r="AE94" i="7"/>
  <c r="AG94" i="7" s="1"/>
  <c r="AI94" i="7" s="1"/>
  <c r="AF115" i="7"/>
  <c r="AH115" i="7" s="1"/>
  <c r="AJ115" i="7" s="1"/>
  <c r="AE116" i="7"/>
  <c r="AG116" i="7" s="1"/>
  <c r="AI116" i="7" s="1"/>
  <c r="AE103" i="7"/>
  <c r="AG103" i="7" s="1"/>
  <c r="AI103" i="7" s="1"/>
  <c r="AF67" i="7"/>
  <c r="AH67" i="7" s="1"/>
  <c r="AJ67" i="7" s="1"/>
  <c r="AE119" i="7"/>
  <c r="AG119" i="7" s="1"/>
  <c r="AI119" i="7" s="1"/>
  <c r="AF60" i="7"/>
  <c r="AH60" i="7" s="1"/>
  <c r="AJ60" i="7" s="1"/>
  <c r="AE124" i="7"/>
  <c r="AG124" i="7" s="1"/>
  <c r="AI124" i="7" s="1"/>
  <c r="AE68" i="7"/>
  <c r="AG68" i="7" s="1"/>
  <c r="AI68" i="7" s="1"/>
  <c r="AE127" i="7"/>
  <c r="AG127" i="7" s="1"/>
  <c r="AI127" i="7" s="1"/>
  <c r="AE89" i="7"/>
  <c r="AG89" i="7" s="1"/>
  <c r="AI89" i="7" s="1"/>
  <c r="AE70" i="7"/>
  <c r="AG70" i="7" s="1"/>
  <c r="AI70" i="7" s="1"/>
  <c r="AF125" i="7"/>
  <c r="AH125" i="7" s="1"/>
  <c r="AJ125" i="7" s="1"/>
  <c r="AE84" i="7"/>
  <c r="AG84" i="7" s="1"/>
  <c r="AI84" i="7" s="1"/>
  <c r="AF93" i="7"/>
  <c r="AH93" i="7" s="1"/>
  <c r="AJ93" i="7" s="1"/>
  <c r="AF110" i="7"/>
  <c r="AH110" i="7" s="1"/>
  <c r="AJ110" i="7" s="1"/>
  <c r="AF69" i="7"/>
  <c r="AH69" i="7" s="1"/>
  <c r="AJ69" i="7" s="1"/>
  <c r="AE100" i="7"/>
  <c r="AG100" i="7" s="1"/>
  <c r="AI100" i="7" s="1"/>
  <c r="AF104" i="7"/>
  <c r="AH104" i="7" s="1"/>
  <c r="AJ104" i="7" s="1"/>
  <c r="AF78" i="7"/>
  <c r="AH78" i="7" s="1"/>
  <c r="AJ78" i="7" s="1"/>
  <c r="AF62" i="7"/>
  <c r="AH62" i="7" s="1"/>
  <c r="AJ62" i="7" s="1"/>
  <c r="AF82" i="7"/>
  <c r="AH82" i="7" s="1"/>
  <c r="AJ82" i="7" s="1"/>
  <c r="AF79" i="7"/>
  <c r="AH79" i="7" s="1"/>
  <c r="AJ79" i="7" s="1"/>
  <c r="AF58" i="7"/>
  <c r="AH58" i="7" s="1"/>
  <c r="AJ58" i="7" s="1"/>
  <c r="AF84" i="7"/>
  <c r="AH84" i="7" s="1"/>
  <c r="AJ84" i="7" s="1"/>
  <c r="AE109" i="7"/>
  <c r="AG109" i="7" s="1"/>
  <c r="AI109" i="7" s="1"/>
  <c r="AE75" i="7"/>
  <c r="AG75" i="7" s="1"/>
  <c r="AI75" i="7" s="1"/>
  <c r="AF70" i="7"/>
  <c r="AH70" i="7" s="1"/>
  <c r="AJ70" i="7" s="1"/>
  <c r="AE80" i="7"/>
  <c r="AG80" i="7" s="1"/>
  <c r="AI80" i="7" s="1"/>
  <c r="AE115" i="7"/>
  <c r="AG115" i="7" s="1"/>
  <c r="AI115" i="7" s="1"/>
  <c r="M35" i="2"/>
  <c r="M17" i="2"/>
  <c r="M34" i="2"/>
  <c r="M31" i="2"/>
  <c r="M10" i="2"/>
  <c r="M37" i="2"/>
  <c r="J26" i="2"/>
  <c r="M21" i="2"/>
  <c r="M32" i="2"/>
  <c r="M44" i="2"/>
  <c r="M12" i="2"/>
  <c r="M23" i="2"/>
  <c r="M6" i="2"/>
  <c r="M7" i="2"/>
  <c r="M4" i="2"/>
  <c r="M5" i="2"/>
  <c r="M25" i="2"/>
  <c r="M14" i="2"/>
  <c r="M18" i="2"/>
  <c r="M39" i="2"/>
  <c r="M28" i="2"/>
  <c r="M45" i="2"/>
  <c r="M40" i="2"/>
  <c r="M29" i="2"/>
  <c r="M42" i="2"/>
  <c r="M33" i="2"/>
  <c r="M15" i="2"/>
  <c r="J15" i="2"/>
  <c r="M16" i="2"/>
  <c r="J16" i="2"/>
  <c r="M27" i="2"/>
  <c r="J23" i="2"/>
  <c r="J41" i="2"/>
  <c r="M41" i="2"/>
  <c r="M13" i="2"/>
  <c r="M36" i="2"/>
  <c r="M22" i="2"/>
  <c r="M30" i="2"/>
  <c r="M8" i="2"/>
  <c r="M11" i="2"/>
  <c r="M20" i="2"/>
  <c r="M24" i="2"/>
  <c r="M38" i="2"/>
  <c r="J5" i="2"/>
  <c r="AM5" i="7"/>
  <c r="A5" i="7" s="1"/>
  <c r="AM6" i="7"/>
  <c r="A6" i="7" s="1"/>
  <c r="AM7" i="7"/>
  <c r="A7" i="7" s="1"/>
  <c r="AM8" i="7"/>
  <c r="A8" i="7" s="1"/>
  <c r="AM9" i="7"/>
  <c r="A9" i="7" s="1"/>
  <c r="AM10" i="7"/>
  <c r="A10" i="7" s="1"/>
  <c r="AM11" i="7"/>
  <c r="A11" i="7" s="1"/>
  <c r="AM12" i="7"/>
  <c r="A12" i="7" s="1"/>
  <c r="AM13" i="7"/>
  <c r="A13" i="7" s="1"/>
  <c r="AM14" i="7"/>
  <c r="A14" i="7" s="1"/>
  <c r="AM15" i="7"/>
  <c r="A15" i="7" s="1"/>
  <c r="AM16" i="7"/>
  <c r="A16" i="7" s="1"/>
  <c r="AM17" i="7"/>
  <c r="A17" i="7" s="1"/>
  <c r="AM18" i="7"/>
  <c r="A18" i="7" s="1"/>
  <c r="AM19" i="7"/>
  <c r="A19" i="7" s="1"/>
  <c r="AM20" i="7"/>
  <c r="A20" i="7" s="1"/>
  <c r="AM21" i="7"/>
  <c r="A21" i="7" s="1"/>
  <c r="AM22" i="7"/>
  <c r="A22" i="7" s="1"/>
  <c r="AM23" i="7"/>
  <c r="A23" i="7" s="1"/>
  <c r="AM24" i="7"/>
  <c r="A24" i="7" s="1"/>
  <c r="AM25" i="7"/>
  <c r="A25" i="7" s="1"/>
  <c r="AM26" i="7"/>
  <c r="A26" i="7" s="1"/>
  <c r="AM27" i="7"/>
  <c r="A27" i="7" s="1"/>
  <c r="AM28" i="7"/>
  <c r="A28" i="7" s="1"/>
  <c r="AM29" i="7"/>
  <c r="A29" i="7" s="1"/>
  <c r="AM30" i="7"/>
  <c r="A30" i="7" s="1"/>
  <c r="AM31" i="7"/>
  <c r="A31" i="7" s="1"/>
  <c r="AM32" i="7"/>
  <c r="A32" i="7" s="1"/>
  <c r="AM33" i="7"/>
  <c r="A33" i="7" s="1"/>
  <c r="AM34" i="7"/>
  <c r="A34" i="7" s="1"/>
  <c r="AM35" i="7"/>
  <c r="A35" i="7" s="1"/>
  <c r="AM36" i="7"/>
  <c r="A36" i="7" s="1"/>
  <c r="AM37" i="7"/>
  <c r="A37" i="7" s="1"/>
  <c r="AM38" i="7"/>
  <c r="A38" i="7" s="1"/>
  <c r="AM39" i="7"/>
  <c r="A39" i="7" s="1"/>
  <c r="AM40" i="7"/>
  <c r="A40" i="7" s="1"/>
  <c r="AM41" i="7"/>
  <c r="A41" i="7" s="1"/>
  <c r="AM42" i="7"/>
  <c r="A42" i="7" s="1"/>
  <c r="AM43" i="7"/>
  <c r="A43" i="7" s="1"/>
  <c r="AM44" i="7"/>
  <c r="A44" i="7" s="1"/>
  <c r="AM45" i="7"/>
  <c r="A45" i="7" s="1"/>
  <c r="AM46" i="7"/>
  <c r="A46" i="7" s="1"/>
  <c r="AM47" i="7"/>
  <c r="A47" i="7" s="1"/>
  <c r="AM48" i="7"/>
  <c r="A48" i="7" s="1"/>
  <c r="AM49" i="7"/>
  <c r="A49" i="7" s="1"/>
  <c r="AM50" i="7"/>
  <c r="A50" i="7" s="1"/>
  <c r="AM51" i="7"/>
  <c r="A51" i="7" s="1"/>
  <c r="AM52" i="7"/>
  <c r="A52" i="7" s="1"/>
  <c r="AM53" i="7"/>
  <c r="A53" i="7" s="1"/>
  <c r="AM54" i="7"/>
  <c r="A54" i="7" s="1"/>
  <c r="AM55" i="7"/>
  <c r="A55" i="7" s="1"/>
  <c r="AM4" i="7"/>
  <c r="A4" i="7" s="1"/>
  <c r="AL45" i="7"/>
  <c r="AL46" i="7"/>
  <c r="AL47" i="7"/>
  <c r="AL48" i="7"/>
  <c r="AL49" i="7"/>
  <c r="AL50" i="7"/>
  <c r="AL51" i="7"/>
  <c r="AL52" i="7"/>
  <c r="AL53" i="7"/>
  <c r="AL54" i="7"/>
  <c r="AL55" i="7"/>
  <c r="AL44" i="7"/>
  <c r="AL40" i="7"/>
  <c r="AL41" i="7"/>
  <c r="AL42" i="7"/>
  <c r="AL43" i="7"/>
  <c r="AL37" i="7"/>
  <c r="AL38" i="7"/>
  <c r="AL39" i="7"/>
  <c r="AL36" i="7"/>
  <c r="AL33" i="7"/>
  <c r="AL34" i="7"/>
  <c r="AL35" i="7"/>
  <c r="AL32" i="7"/>
  <c r="AL14" i="7"/>
  <c r="AL15" i="7"/>
  <c r="AL20" i="7"/>
  <c r="AL21" i="7"/>
  <c r="AL22" i="7"/>
  <c r="AL23" i="7"/>
  <c r="AL13" i="7"/>
  <c r="AL5" i="7"/>
  <c r="AL6" i="7"/>
  <c r="AL7" i="7"/>
  <c r="AL8" i="7"/>
  <c r="AL9" i="7"/>
  <c r="AL10" i="7"/>
  <c r="AL11" i="7"/>
  <c r="AL12" i="7"/>
  <c r="AD55" i="7"/>
  <c r="AD54" i="7"/>
  <c r="AD53" i="7"/>
  <c r="AD52" i="7"/>
  <c r="AD47" i="7"/>
  <c r="AD46" i="7"/>
  <c r="AD45" i="7"/>
  <c r="AD44" i="7"/>
  <c r="AD43" i="7"/>
  <c r="AD42" i="7"/>
  <c r="AD41" i="7"/>
  <c r="AD40" i="7"/>
  <c r="AD15" i="7"/>
  <c r="AD14" i="7"/>
  <c r="AD13" i="7"/>
  <c r="AD12" i="7"/>
  <c r="AL113" i="7"/>
  <c r="AL92" i="7"/>
  <c r="AL68" i="7"/>
  <c r="AL80" i="7"/>
  <c r="AL103" i="7"/>
  <c r="AL120" i="7"/>
  <c r="AL90" i="7"/>
  <c r="AL83" i="7"/>
  <c r="AL118" i="7"/>
  <c r="AL73" i="7"/>
  <c r="AL117" i="7"/>
  <c r="AL94" i="7"/>
  <c r="AL89" i="7"/>
  <c r="AL84" i="7"/>
  <c r="AL127" i="7"/>
  <c r="AL98" i="7"/>
  <c r="AL109" i="7"/>
  <c r="AL106" i="7"/>
  <c r="AL95" i="7"/>
  <c r="AL122" i="7"/>
  <c r="AL88" i="7"/>
  <c r="AL64" i="7"/>
  <c r="AL121" i="7"/>
  <c r="AL76" i="7"/>
  <c r="AL110" i="7"/>
  <c r="AL70" i="7"/>
  <c r="AL123" i="7"/>
  <c r="AL97" i="7"/>
  <c r="AL86" i="7"/>
  <c r="AL99" i="7"/>
  <c r="AL87" i="7"/>
  <c r="AL58" i="7"/>
  <c r="AL72" i="7"/>
  <c r="AL74" i="7"/>
  <c r="AL102" i="7"/>
  <c r="AL91" i="7"/>
  <c r="AL116" i="7"/>
  <c r="AE42" i="7" l="1"/>
  <c r="AG42" i="7" s="1"/>
  <c r="AI42" i="7" s="1"/>
  <c r="AF42" i="7"/>
  <c r="AH42" i="7" s="1"/>
  <c r="AJ42" i="7" s="1"/>
  <c r="AE22" i="7"/>
  <c r="AG22" i="7" s="1"/>
  <c r="AI22" i="7" s="1"/>
  <c r="AF22" i="7"/>
  <c r="AH22" i="7" s="1"/>
  <c r="AJ22" i="7" s="1"/>
  <c r="AE41" i="7"/>
  <c r="AG41" i="7" s="1"/>
  <c r="AI41" i="7" s="1"/>
  <c r="AF41" i="7"/>
  <c r="AH41" i="7" s="1"/>
  <c r="AJ41" i="7" s="1"/>
  <c r="AE21" i="7"/>
  <c r="AG21" i="7" s="1"/>
  <c r="AI21" i="7" s="1"/>
  <c r="AF21" i="7"/>
  <c r="AH21" i="7" s="1"/>
  <c r="AJ21" i="7" s="1"/>
  <c r="AF23" i="7"/>
  <c r="AH23" i="7" s="1"/>
  <c r="AJ23" i="7" s="1"/>
  <c r="AE23" i="7"/>
  <c r="AG23" i="7" s="1"/>
  <c r="AI23" i="7" s="1"/>
  <c r="AE40" i="7"/>
  <c r="AG40" i="7" s="1"/>
  <c r="AI40" i="7" s="1"/>
  <c r="AF40" i="7"/>
  <c r="AH40" i="7" s="1"/>
  <c r="AJ40" i="7" s="1"/>
  <c r="AE20" i="7"/>
  <c r="AG20" i="7" s="1"/>
  <c r="AI20" i="7" s="1"/>
  <c r="AF20" i="7"/>
  <c r="AH20" i="7" s="1"/>
  <c r="AJ20" i="7" s="1"/>
  <c r="AF19" i="7"/>
  <c r="AH19" i="7" s="1"/>
  <c r="AJ19" i="7" s="1"/>
  <c r="AE19" i="7"/>
  <c r="AG19" i="7" s="1"/>
  <c r="AI19" i="7" s="1"/>
  <c r="AF43" i="7"/>
  <c r="AH43" i="7" s="1"/>
  <c r="AJ43" i="7" s="1"/>
  <c r="AE43" i="7"/>
  <c r="AG43" i="7" s="1"/>
  <c r="AI43" i="7" s="1"/>
  <c r="AE39" i="7"/>
  <c r="AG39" i="7" s="1"/>
  <c r="AI39" i="7" s="1"/>
  <c r="AF39" i="7"/>
  <c r="AH39" i="7" s="1"/>
  <c r="AJ39" i="7" s="1"/>
  <c r="AE38" i="7"/>
  <c r="AG38" i="7" s="1"/>
  <c r="AI38" i="7" s="1"/>
  <c r="AF38" i="7"/>
  <c r="AH38" i="7" s="1"/>
  <c r="AJ38" i="7" s="1"/>
  <c r="AF18" i="7"/>
  <c r="AH18" i="7" s="1"/>
  <c r="AJ18" i="7" s="1"/>
  <c r="AE18" i="7"/>
  <c r="AG18" i="7" s="1"/>
  <c r="AI18" i="7" s="1"/>
  <c r="AE37" i="7"/>
  <c r="AG37" i="7" s="1"/>
  <c r="AI37" i="7" s="1"/>
  <c r="AF37" i="7"/>
  <c r="AH37" i="7" s="1"/>
  <c r="AJ37" i="7" s="1"/>
  <c r="AF17" i="7"/>
  <c r="AH17" i="7" s="1"/>
  <c r="AJ17" i="7" s="1"/>
  <c r="AE17" i="7"/>
  <c r="AG17" i="7" s="1"/>
  <c r="AI17" i="7" s="1"/>
  <c r="AF4" i="7"/>
  <c r="AH4" i="7" s="1"/>
  <c r="AJ4" i="7" s="1"/>
  <c r="AE4" i="7"/>
  <c r="AG4" i="7" s="1"/>
  <c r="AI4" i="7" s="1"/>
  <c r="AE36" i="7"/>
  <c r="AG36" i="7" s="1"/>
  <c r="AI36" i="7" s="1"/>
  <c r="AF36" i="7"/>
  <c r="AH36" i="7" s="1"/>
  <c r="AJ36" i="7" s="1"/>
  <c r="AF16" i="7"/>
  <c r="AH16" i="7" s="1"/>
  <c r="AJ16" i="7" s="1"/>
  <c r="AE16" i="7"/>
  <c r="AG16" i="7" s="1"/>
  <c r="AI16" i="7" s="1"/>
  <c r="AF24" i="7"/>
  <c r="AH24" i="7" s="1"/>
  <c r="AJ24" i="7" s="1"/>
  <c r="AE24" i="7"/>
  <c r="AG24" i="7" s="1"/>
  <c r="AI24" i="7" s="1"/>
  <c r="AF55" i="7"/>
  <c r="AH55" i="7" s="1"/>
  <c r="AJ55" i="7" s="1"/>
  <c r="AE55" i="7"/>
  <c r="AG55" i="7" s="1"/>
  <c r="AI55" i="7" s="1"/>
  <c r="AE35" i="7"/>
  <c r="AG35" i="7" s="1"/>
  <c r="AI35" i="7" s="1"/>
  <c r="AF35" i="7"/>
  <c r="AH35" i="7" s="1"/>
  <c r="AJ35" i="7" s="1"/>
  <c r="AE15" i="7"/>
  <c r="AG15" i="7" s="1"/>
  <c r="AI15" i="7" s="1"/>
  <c r="AF15" i="7"/>
  <c r="AH15" i="7" s="1"/>
  <c r="AJ15" i="7" s="1"/>
  <c r="AE54" i="7"/>
  <c r="AG54" i="7" s="1"/>
  <c r="AI54" i="7" s="1"/>
  <c r="AF54" i="7"/>
  <c r="AH54" i="7" s="1"/>
  <c r="AJ54" i="7" s="1"/>
  <c r="AE34" i="7"/>
  <c r="AG34" i="7" s="1"/>
  <c r="AI34" i="7" s="1"/>
  <c r="AF34" i="7"/>
  <c r="AH34" i="7" s="1"/>
  <c r="AJ34" i="7" s="1"/>
  <c r="AE14" i="7"/>
  <c r="AG14" i="7" s="1"/>
  <c r="AI14" i="7" s="1"/>
  <c r="AF14" i="7"/>
  <c r="AH14" i="7" s="1"/>
  <c r="AJ14" i="7" s="1"/>
  <c r="AF44" i="7"/>
  <c r="AH44" i="7" s="1"/>
  <c r="AJ44" i="7" s="1"/>
  <c r="AE44" i="7"/>
  <c r="AG44" i="7" s="1"/>
  <c r="AI44" i="7" s="1"/>
  <c r="AE53" i="7"/>
  <c r="AG53" i="7" s="1"/>
  <c r="AI53" i="7" s="1"/>
  <c r="AF53" i="7"/>
  <c r="AH53" i="7" s="1"/>
  <c r="AJ53" i="7" s="1"/>
  <c r="AF33" i="7"/>
  <c r="AH33" i="7" s="1"/>
  <c r="AJ33" i="7" s="1"/>
  <c r="AE33" i="7"/>
  <c r="AG33" i="7" s="1"/>
  <c r="AI33" i="7" s="1"/>
  <c r="AE13" i="7"/>
  <c r="AG13" i="7" s="1"/>
  <c r="AI13" i="7" s="1"/>
  <c r="AF13" i="7"/>
  <c r="AH13" i="7" s="1"/>
  <c r="AJ13" i="7" s="1"/>
  <c r="AF52" i="7"/>
  <c r="AH52" i="7" s="1"/>
  <c r="AJ52" i="7" s="1"/>
  <c r="AE52" i="7"/>
  <c r="AG52" i="7" s="1"/>
  <c r="AI52" i="7" s="1"/>
  <c r="AF32" i="7"/>
  <c r="AH32" i="7" s="1"/>
  <c r="AJ32" i="7" s="1"/>
  <c r="AE32" i="7"/>
  <c r="AG32" i="7" s="1"/>
  <c r="AI32" i="7" s="1"/>
  <c r="AE12" i="7"/>
  <c r="AG12" i="7" s="1"/>
  <c r="AI12" i="7" s="1"/>
  <c r="AF12" i="7"/>
  <c r="AH12" i="7" s="1"/>
  <c r="AJ12" i="7" s="1"/>
  <c r="AF51" i="7"/>
  <c r="AH51" i="7" s="1"/>
  <c r="AJ51" i="7" s="1"/>
  <c r="AE51" i="7"/>
  <c r="AG51" i="7" s="1"/>
  <c r="AI51" i="7" s="1"/>
  <c r="AF31" i="7"/>
  <c r="AH31" i="7" s="1"/>
  <c r="AJ31" i="7" s="1"/>
  <c r="AE31" i="7"/>
  <c r="AG31" i="7" s="1"/>
  <c r="AI31" i="7" s="1"/>
  <c r="AF11" i="7"/>
  <c r="AH11" i="7" s="1"/>
  <c r="AJ11" i="7" s="1"/>
  <c r="AE11" i="7"/>
  <c r="AG11" i="7" s="1"/>
  <c r="AI11" i="7" s="1"/>
  <c r="AF50" i="7"/>
  <c r="AH50" i="7" s="1"/>
  <c r="AJ50" i="7" s="1"/>
  <c r="AE50" i="7"/>
  <c r="AG50" i="7" s="1"/>
  <c r="AI50" i="7" s="1"/>
  <c r="AE30" i="7"/>
  <c r="AG30" i="7" s="1"/>
  <c r="AI30" i="7" s="1"/>
  <c r="AF30" i="7"/>
  <c r="AH30" i="7" s="1"/>
  <c r="AJ30" i="7" s="1"/>
  <c r="AE10" i="7"/>
  <c r="AG10" i="7" s="1"/>
  <c r="AI10" i="7" s="1"/>
  <c r="AF10" i="7"/>
  <c r="AH10" i="7" s="1"/>
  <c r="AJ10" i="7" s="1"/>
  <c r="AF9" i="7"/>
  <c r="AH9" i="7" s="1"/>
  <c r="AJ9" i="7" s="1"/>
  <c r="AE9" i="7"/>
  <c r="AG9" i="7" s="1"/>
  <c r="AI9" i="7" s="1"/>
  <c r="AF48" i="7"/>
  <c r="AH48" i="7" s="1"/>
  <c r="AJ48" i="7" s="1"/>
  <c r="AE48" i="7"/>
  <c r="AG48" i="7" s="1"/>
  <c r="AI48" i="7" s="1"/>
  <c r="AE28" i="7"/>
  <c r="AG28" i="7" s="1"/>
  <c r="AI28" i="7" s="1"/>
  <c r="AF28" i="7"/>
  <c r="AH28" i="7" s="1"/>
  <c r="AJ28" i="7" s="1"/>
  <c r="AF8" i="7"/>
  <c r="AH8" i="7" s="1"/>
  <c r="AJ8" i="7" s="1"/>
  <c r="AE8" i="7"/>
  <c r="AG8" i="7" s="1"/>
  <c r="AI8" i="7" s="1"/>
  <c r="AE29" i="7"/>
  <c r="AG29" i="7" s="1"/>
  <c r="AI29" i="7" s="1"/>
  <c r="AF29" i="7"/>
  <c r="AH29" i="7" s="1"/>
  <c r="AJ29" i="7" s="1"/>
  <c r="AE47" i="7"/>
  <c r="AG47" i="7" s="1"/>
  <c r="AI47" i="7" s="1"/>
  <c r="AF47" i="7"/>
  <c r="AH47" i="7" s="1"/>
  <c r="AJ47" i="7" s="1"/>
  <c r="AE27" i="7"/>
  <c r="AG27" i="7" s="1"/>
  <c r="AI27" i="7" s="1"/>
  <c r="AF27" i="7"/>
  <c r="AH27" i="7" s="1"/>
  <c r="AJ27" i="7" s="1"/>
  <c r="AE7" i="7"/>
  <c r="AG7" i="7" s="1"/>
  <c r="AI7" i="7" s="1"/>
  <c r="AF7" i="7"/>
  <c r="AH7" i="7" s="1"/>
  <c r="AJ7" i="7" s="1"/>
  <c r="AF49" i="7"/>
  <c r="AH49" i="7" s="1"/>
  <c r="AJ49" i="7" s="1"/>
  <c r="AE49" i="7"/>
  <c r="AG49" i="7" s="1"/>
  <c r="AI49" i="7" s="1"/>
  <c r="AE46" i="7"/>
  <c r="AG46" i="7" s="1"/>
  <c r="AI46" i="7" s="1"/>
  <c r="AF46" i="7"/>
  <c r="AH46" i="7" s="1"/>
  <c r="AJ46" i="7" s="1"/>
  <c r="AE26" i="7"/>
  <c r="AG26" i="7" s="1"/>
  <c r="AI26" i="7" s="1"/>
  <c r="AF26" i="7"/>
  <c r="AH26" i="7" s="1"/>
  <c r="AJ26" i="7" s="1"/>
  <c r="AE6" i="7"/>
  <c r="AG6" i="7" s="1"/>
  <c r="AI6" i="7" s="1"/>
  <c r="AF6" i="7"/>
  <c r="AH6" i="7" s="1"/>
  <c r="AJ6" i="7" s="1"/>
  <c r="AE45" i="7"/>
  <c r="AG45" i="7" s="1"/>
  <c r="AI45" i="7" s="1"/>
  <c r="AF45" i="7"/>
  <c r="AH45" i="7" s="1"/>
  <c r="AJ45" i="7" s="1"/>
  <c r="AF25" i="7"/>
  <c r="AH25" i="7" s="1"/>
  <c r="AJ25" i="7" s="1"/>
  <c r="AE25" i="7"/>
  <c r="AG25" i="7" s="1"/>
  <c r="AI25" i="7" s="1"/>
  <c r="AF5" i="7"/>
  <c r="AH5" i="7" s="1"/>
  <c r="AJ5" i="7" s="1"/>
  <c r="AE5" i="7"/>
  <c r="AG5" i="7" s="1"/>
  <c r="AI5" i="7" s="1"/>
  <c r="D78" i="3"/>
  <c r="AL107" i="7"/>
  <c r="AL65" i="7"/>
  <c r="AL62" i="7"/>
  <c r="AL79" i="7"/>
  <c r="AL71" i="7"/>
  <c r="AL104" i="7"/>
  <c r="AL69" i="7"/>
  <c r="AL56" i="7"/>
  <c r="AL63" i="7"/>
  <c r="AL59" i="7"/>
  <c r="AL66" i="7"/>
  <c r="AL112" i="7"/>
  <c r="AL57" i="7"/>
  <c r="AL105" i="7"/>
  <c r="AL100" i="7"/>
  <c r="AL82" i="7"/>
  <c r="AL77" i="7"/>
  <c r="AL67" i="7"/>
  <c r="AL115" i="7"/>
  <c r="AL78" i="7"/>
  <c r="AL126" i="7"/>
  <c r="AL60" i="7"/>
  <c r="AL96" i="7"/>
  <c r="AL111" i="7"/>
  <c r="AL75" i="7"/>
  <c r="AL114" i="7"/>
  <c r="AL93" i="7"/>
  <c r="AL81" i="7"/>
  <c r="AL119" i="7"/>
  <c r="AL125" i="7"/>
  <c r="AL101" i="7"/>
  <c r="AL108" i="7"/>
  <c r="AL61" i="7"/>
  <c r="AL85" i="7"/>
  <c r="AL124" i="7"/>
  <c r="AL4" i="7"/>
</calcChain>
</file>

<file path=xl/sharedStrings.xml><?xml version="1.0" encoding="utf-8"?>
<sst xmlns="http://schemas.openxmlformats.org/spreadsheetml/2006/main" count="2211" uniqueCount="363">
  <si>
    <t>Program Category</t>
  </si>
  <si>
    <t>Date</t>
  </si>
  <si>
    <t>Event Beginning:End</t>
  </si>
  <si>
    <t>Program Tolled Hours (Annual)</t>
  </si>
  <si>
    <t xml:space="preserve">Capacity Bidding Program - Day Of </t>
  </si>
  <si>
    <t>Program or Contract</t>
  </si>
  <si>
    <t>Potential Event Date</t>
  </si>
  <si>
    <t>Potential Event Hour (HE)</t>
  </si>
  <si>
    <t>Forecasted or Actual Value</t>
  </si>
  <si>
    <t>Reason for Non-Dispatch</t>
  </si>
  <si>
    <t>CBP-DO</t>
  </si>
  <si>
    <t>CBP-DA</t>
  </si>
  <si>
    <t xml:space="preserve">Capacity Bidding Program –( Day Ahead) </t>
  </si>
  <si>
    <t xml:space="preserve"> 3:00 PM to 7:00 PM</t>
  </si>
  <si>
    <t xml:space="preserve">Triggered </t>
  </si>
  <si>
    <t>Triggered and conditions met but not triggered</t>
  </si>
  <si>
    <t xml:space="preserve"> </t>
  </si>
  <si>
    <t>2017 Event Summary</t>
  </si>
  <si>
    <t>7/7/2017</t>
  </si>
  <si>
    <t>8/1/2017</t>
  </si>
  <si>
    <t>8/22/2017</t>
  </si>
  <si>
    <t>8/28/2017</t>
  </si>
  <si>
    <t xml:space="preserve"> 4:00 PM to 7:00 PM</t>
  </si>
  <si>
    <t>8/29/2017</t>
  </si>
  <si>
    <t>8/30/2017</t>
  </si>
  <si>
    <t xml:space="preserve"> 5:00 PM to 7:00 PM</t>
  </si>
  <si>
    <t>8/31/2017</t>
  </si>
  <si>
    <t>9/1/2017</t>
  </si>
  <si>
    <t>10/16/2017</t>
  </si>
  <si>
    <t>10/17/2017</t>
  </si>
  <si>
    <t>10/23/2017</t>
  </si>
  <si>
    <t>10/24/2017</t>
  </si>
  <si>
    <t>10/25/2017</t>
  </si>
  <si>
    <t>10/27/2017</t>
  </si>
  <si>
    <t>2017 Total Hours  Dispatch</t>
  </si>
  <si>
    <t>HE16</t>
  </si>
  <si>
    <t>HE19</t>
  </si>
  <si>
    <t>Summer Saver Residential&amp;Commercial</t>
  </si>
  <si>
    <t>HE17</t>
  </si>
  <si>
    <t>HE20</t>
  </si>
  <si>
    <t>8/3/2017</t>
  </si>
  <si>
    <t>HE18</t>
  </si>
  <si>
    <t>HE21</t>
  </si>
  <si>
    <t>9/11/2017</t>
  </si>
  <si>
    <t>9/12/2017</t>
  </si>
  <si>
    <t>9/25/2017</t>
  </si>
  <si>
    <t xml:space="preserve"> 4:00 PM to 8:00 PM</t>
  </si>
  <si>
    <t>8:00 PM to 8:00 PM</t>
  </si>
  <si>
    <t xml:space="preserve"> 6:00 PM to 8:00 PM</t>
  </si>
  <si>
    <t xml:space="preserve"> 5:00 PM to 9:00 PM</t>
  </si>
  <si>
    <t xml:space="preserve"> 5:00 PM to 8:00 PM</t>
  </si>
  <si>
    <t xml:space="preserve">2017 Total Trigger Conditions Forecast and Met   </t>
  </si>
  <si>
    <t>Summer Saver</t>
  </si>
  <si>
    <t>HE 18-19</t>
  </si>
  <si>
    <t>HE 18-21</t>
  </si>
  <si>
    <t>Met but not triggered</t>
  </si>
  <si>
    <t>5:00 PM to 7:00 PM</t>
  </si>
  <si>
    <t>4:00 PM to 6:00 PM</t>
  </si>
  <si>
    <t>HE 16-19</t>
  </si>
  <si>
    <t>HE 17-18</t>
  </si>
  <si>
    <t>From an operational standpoint we made internal decision to only dispatch if awarded for 4 consecutive hours</t>
  </si>
  <si>
    <t>Opted not to call due to moderal temperatures</t>
  </si>
  <si>
    <t>Trigger Condition</t>
  </si>
  <si>
    <t>19K Heat Rate</t>
  </si>
  <si>
    <t>15K Heat Rate and $140/mwh Need to activate program 2 hours prior to event time</t>
  </si>
  <si>
    <t xml:space="preserve">Program limitation, Needed to activate program 2 hours prior to event time </t>
  </si>
  <si>
    <t>22.34K HR</t>
  </si>
  <si>
    <t>123.8K HR and $375.12 ave price</t>
  </si>
  <si>
    <t>72.90K HR and $204.84 ave price</t>
  </si>
  <si>
    <t>70.10K HR and $204 ave price</t>
  </si>
  <si>
    <t>55.48K HR and $167 ave price</t>
  </si>
  <si>
    <t xml:space="preserve">15K Heat Rate and $75/mwh Need to activate program by 3 pm previous day </t>
  </si>
  <si>
    <t>Explanation for Not dispatching Full Capacity</t>
  </si>
  <si>
    <t>24.27K HR</t>
  </si>
  <si>
    <t>23.40K HR and $76.18 avg price</t>
  </si>
  <si>
    <t>HE16-19</t>
  </si>
  <si>
    <t>20.23K HR and $76.08 avg price</t>
  </si>
  <si>
    <t>58.71K HR</t>
  </si>
  <si>
    <t>55.08K HR</t>
  </si>
  <si>
    <t>50.26K HR</t>
  </si>
  <si>
    <t>HE 12-15</t>
  </si>
  <si>
    <t>83.93K HR</t>
  </si>
  <si>
    <t>58.96K HR</t>
  </si>
  <si>
    <t>HE 14-17</t>
  </si>
  <si>
    <t>32.13K HR</t>
  </si>
  <si>
    <t>33.48K HR</t>
  </si>
  <si>
    <t>51.01K HR and $195.16 avg price</t>
  </si>
  <si>
    <t>HE 15-18</t>
  </si>
  <si>
    <t>72.29K HR and $203.56 avg price</t>
  </si>
  <si>
    <t>100.71K HR and $364.88 avg price</t>
  </si>
  <si>
    <t xml:space="preserve"> 11:00 AM to 3:00 PM</t>
  </si>
  <si>
    <t xml:space="preserve"> 1:00 PM to 5:00 PM</t>
  </si>
  <si>
    <t xml:space="preserve"> 2:00 PM to 6:00 PM</t>
  </si>
  <si>
    <t>20.64K HR</t>
  </si>
  <si>
    <t>20.58K HR</t>
  </si>
  <si>
    <t>HE 17-20</t>
  </si>
  <si>
    <t>19.24K HR</t>
  </si>
  <si>
    <t>32.72K HR</t>
  </si>
  <si>
    <t>25.04K HR</t>
  </si>
  <si>
    <t>24.63K HR</t>
  </si>
  <si>
    <t>22.74K HR</t>
  </si>
  <si>
    <t>19.45K HR</t>
  </si>
  <si>
    <t>HE18-21</t>
  </si>
  <si>
    <t>20.71K HR</t>
  </si>
  <si>
    <t>5:00 PM to 9:00 PM</t>
  </si>
  <si>
    <t>4:00 PM to 8:00 PM</t>
  </si>
  <si>
    <t>flag</t>
  </si>
  <si>
    <t>Programs</t>
  </si>
  <si>
    <t>Program Type</t>
  </si>
  <si>
    <t># of Accounts</t>
  </si>
  <si>
    <t>Date/Time Published</t>
  </si>
  <si>
    <t>HE1 MW</t>
  </si>
  <si>
    <t>HE2 MW</t>
  </si>
  <si>
    <t>HE3 MW</t>
  </si>
  <si>
    <t>HE4 MW</t>
  </si>
  <si>
    <t>HE5 MW</t>
  </si>
  <si>
    <t>HE6 MW</t>
  </si>
  <si>
    <t>HE7 MW</t>
  </si>
  <si>
    <t>HE8 MW</t>
  </si>
  <si>
    <t>HE9 MW</t>
  </si>
  <si>
    <t>HE10 MW</t>
  </si>
  <si>
    <t>HE11 MW</t>
  </si>
  <si>
    <t>HE12 MW</t>
  </si>
  <si>
    <t>HE13 MW</t>
  </si>
  <si>
    <t>HE14 MW</t>
  </si>
  <si>
    <t>HE15 MW</t>
  </si>
  <si>
    <t>HE16 MW</t>
  </si>
  <si>
    <t>HE17 MW</t>
  </si>
  <si>
    <t>HE18 MW</t>
  </si>
  <si>
    <t>HE19 MW</t>
  </si>
  <si>
    <t>HE20 MW</t>
  </si>
  <si>
    <t>HE21 MW</t>
  </si>
  <si>
    <t>HE22 MW</t>
  </si>
  <si>
    <t>HE23 MW</t>
  </si>
  <si>
    <t>HE24 MW</t>
  </si>
  <si>
    <t>Average</t>
  </si>
  <si>
    <t>CBP_DayOf04</t>
  </si>
  <si>
    <t>DAYOF</t>
  </si>
  <si>
    <t>CBP_DayOf06</t>
  </si>
  <si>
    <t>Row Labels</t>
  </si>
  <si>
    <t>Grand Total</t>
  </si>
  <si>
    <t>CBP_DayOf08</t>
  </si>
  <si>
    <t>CBP_DayAhead04</t>
  </si>
  <si>
    <t>CBP_DayAhead06</t>
  </si>
  <si>
    <t>CBP_DayAhead08</t>
  </si>
  <si>
    <t>SS</t>
  </si>
  <si>
    <t>AC_COM_30_2017</t>
  </si>
  <si>
    <t>AC_COM_50_2017</t>
  </si>
  <si>
    <t>AC_RES_100_2017</t>
  </si>
  <si>
    <t>AC_RES_50_2017</t>
  </si>
  <si>
    <t>Average_Potential Event Hour (HE)</t>
  </si>
  <si>
    <t>Sum of Average_Potential Event Hour (HE)</t>
  </si>
  <si>
    <t>Load Impact Forecast (MW)</t>
  </si>
  <si>
    <t>date</t>
  </si>
  <si>
    <t>CBP_DO</t>
  </si>
  <si>
    <t>CBP_DA</t>
  </si>
  <si>
    <t>HE_start</t>
  </si>
  <si>
    <t>HE_end</t>
  </si>
  <si>
    <t>flag2</t>
  </si>
  <si>
    <t>HE_Ends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</si>
  <si>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</si>
  <si>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</si>
  <si>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</si>
  <si>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</si>
  <si>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</si>
  <si>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</si>
  <si>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</si>
  <si>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</si>
  <si>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</si>
  <si>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</si>
  <si>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</si>
  <si>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</si>
  <si>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</si>
  <si>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</si>
  <si>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</si>
  <si>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</si>
  <si>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</si>
  <si>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</si>
  <si>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</si>
  <si>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</si>
  <si>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</si>
  <si>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</si>
  <si>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</si>
  <si>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EventStartHE</t>
  </si>
  <si>
    <t>EventEndHE</t>
  </si>
  <si>
    <t>EventStartHE_flag</t>
  </si>
  <si>
    <t>EventEndHE_flag</t>
  </si>
  <si>
    <t>HE1</t>
  </si>
  <si>
    <t>HE2</t>
  </si>
  <si>
    <t>HE3</t>
  </si>
  <si>
    <t>HE4</t>
  </si>
  <si>
    <t>HE5</t>
  </si>
  <si>
    <t>HE6</t>
  </si>
  <si>
    <t>HE7</t>
  </si>
  <si>
    <t>HE8</t>
  </si>
  <si>
    <t>HE9</t>
  </si>
  <si>
    <t>HE10</t>
  </si>
  <si>
    <t>HE11</t>
  </si>
  <si>
    <t>HE12</t>
  </si>
  <si>
    <t>HE13</t>
  </si>
  <si>
    <t>HE14</t>
  </si>
  <si>
    <t>HE15</t>
  </si>
  <si>
    <t>HE22</t>
  </si>
  <si>
    <t>HE23</t>
  </si>
  <si>
    <t>HE24</t>
  </si>
  <si>
    <t>CBP_DA-42877</t>
  </si>
  <si>
    <t>CBP_DA-42905</t>
  </si>
  <si>
    <t>CBP_DA-42983</t>
  </si>
  <si>
    <t>CBP_DA-43026</t>
  </si>
  <si>
    <t>CBP_DA-43034</t>
  </si>
  <si>
    <t>CBP_DO-42858</t>
  </si>
  <si>
    <t>CBP_DO-42859</t>
  </si>
  <si>
    <t>CBP_DO-42860</t>
  </si>
  <si>
    <t>CBP_DO-42879</t>
  </si>
  <si>
    <t>CBP_DO-42886</t>
  </si>
  <si>
    <t>CBP_DO-42901</t>
  </si>
  <si>
    <t>CBP_DO-42902</t>
  </si>
  <si>
    <t>CBP_DO-42906</t>
  </si>
  <si>
    <t>CBP_DO-42921</t>
  </si>
  <si>
    <t>CBP_DO-42923</t>
  </si>
  <si>
    <t>CBP_DO-42976</t>
  </si>
  <si>
    <t>CBP_DO-42989</t>
  </si>
  <si>
    <t>CBP_DO-43003</t>
  </si>
  <si>
    <t>CBP_DO-43012</t>
  </si>
  <si>
    <t>CBP_DO-43017</t>
  </si>
  <si>
    <t>CBP_DO-43024</t>
  </si>
  <si>
    <t>CBP_DO-43031</t>
  </si>
  <si>
    <t>DESCRIP</t>
  </si>
  <si>
    <t>SS-42956</t>
  </si>
  <si>
    <t>SS-42957</t>
  </si>
  <si>
    <t>SS-42958</t>
  </si>
  <si>
    <t>SS-42968</t>
  </si>
  <si>
    <t>SS-42969</t>
  </si>
  <si>
    <t>SS-42970</t>
  </si>
  <si>
    <t>SS-42972</t>
  </si>
  <si>
    <t>SS-42974</t>
  </si>
  <si>
    <t>SS-42977</t>
  </si>
  <si>
    <t>SS-42981</t>
  </si>
  <si>
    <t>SS-42985</t>
  </si>
  <si>
    <t>SS-42988</t>
  </si>
  <si>
    <t>SS-43005</t>
  </si>
  <si>
    <t>SS-42950</t>
  </si>
  <si>
    <t>SS-42954</t>
  </si>
  <si>
    <t>SS-42955</t>
  </si>
  <si>
    <t>SS-42975</t>
  </si>
  <si>
    <t>SS-42976</t>
  </si>
  <si>
    <t>SS-42978</t>
  </si>
  <si>
    <t>SS-42979</t>
  </si>
  <si>
    <t>SS-42980</t>
  </si>
  <si>
    <t>SS-42983</t>
  </si>
  <si>
    <t>SS-42989</t>
  </si>
  <si>
    <t>SS-42990</t>
  </si>
  <si>
    <t>SS-43003</t>
  </si>
  <si>
    <t>SS-43004</t>
  </si>
  <si>
    <t>SS-43006</t>
  </si>
  <si>
    <t>CBP_DA-42906</t>
  </si>
  <si>
    <t>CBP_DA-42907</t>
  </si>
  <si>
    <t>CBP_DA-42908</t>
  </si>
  <si>
    <t>CBP_DA-42923</t>
  </si>
  <si>
    <t>CBP_DA-42948</t>
  </si>
  <si>
    <t>CBP_DA-42949</t>
  </si>
  <si>
    <t>CBP_DA-42950</t>
  </si>
  <si>
    <t>CBP_DA-42969</t>
  </si>
  <si>
    <t>CBP_DA-42975</t>
  </si>
  <si>
    <t>CBP_DA-42976</t>
  </si>
  <si>
    <t>CBP_DA-42977</t>
  </si>
  <si>
    <t>CBP_DA-42978</t>
  </si>
  <si>
    <t>CBP_DA-42979</t>
  </si>
  <si>
    <t>CBP_DA-42989</t>
  </si>
  <si>
    <t>CBP_DA-43024</t>
  </si>
  <si>
    <t>CBP_DA-43025</t>
  </si>
  <si>
    <t>CBP_DA-43031</t>
  </si>
  <si>
    <t>CBP_DA-43032</t>
  </si>
  <si>
    <t>CBP_DA-43033</t>
  </si>
  <si>
    <t>CBP_DA-43035</t>
  </si>
  <si>
    <t>CBP_DO-42948</t>
  </si>
  <si>
    <t>CBP_DO-42949</t>
  </si>
  <si>
    <t>CBP_DO-42975</t>
  </si>
  <si>
    <t>CBP_DO-42977</t>
  </si>
  <si>
    <t>CBP_DO-42978</t>
  </si>
  <si>
    <t>CBP_DO-42979</t>
  </si>
  <si>
    <t>CBP_DO-43032</t>
  </si>
  <si>
    <t>CBP_DO-43033</t>
  </si>
  <si>
    <t>CBP_DO-43034</t>
  </si>
  <si>
    <t>CBP_DO-43026</t>
  </si>
  <si>
    <t>HE_Starts</t>
  </si>
  <si>
    <t>utility</t>
  </si>
  <si>
    <t>program</t>
  </si>
  <si>
    <t>participation_group</t>
  </si>
  <si>
    <t>notice_group</t>
  </si>
  <si>
    <t>type_of_result</t>
  </si>
  <si>
    <t>customer_category</t>
  </si>
  <si>
    <t>event_date</t>
  </si>
  <si>
    <t>climate_zone</t>
  </si>
  <si>
    <t>total_enrolled_accounts</t>
  </si>
  <si>
    <t>cycling_option</t>
  </si>
  <si>
    <t>control_load</t>
  </si>
  <si>
    <t>rate_type</t>
  </si>
  <si>
    <t>valuetype</t>
  </si>
  <si>
    <t>Start Hour (HE)</t>
  </si>
  <si>
    <t>End Hour(HE)</t>
  </si>
  <si>
    <t>h1</t>
  </si>
  <si>
    <t>h2</t>
  </si>
  <si>
    <t>h3</t>
  </si>
  <si>
    <t>h4</t>
  </si>
  <si>
    <t>h5</t>
  </si>
  <si>
    <t>h6</t>
  </si>
  <si>
    <t>h7</t>
  </si>
  <si>
    <t>h8</t>
  </si>
  <si>
    <t>h9</t>
  </si>
  <si>
    <t>h10</t>
  </si>
  <si>
    <t>h11</t>
  </si>
  <si>
    <t>h12</t>
  </si>
  <si>
    <t>h13</t>
  </si>
  <si>
    <t>h14</t>
  </si>
  <si>
    <t>h15</t>
  </si>
  <si>
    <t>h16</t>
  </si>
  <si>
    <t>h17</t>
  </si>
  <si>
    <t>h18</t>
  </si>
  <si>
    <t>h19</t>
  </si>
  <si>
    <t>h20</t>
  </si>
  <si>
    <t>h21</t>
  </si>
  <si>
    <t>h22</t>
  </si>
  <si>
    <t>h23</t>
  </si>
  <si>
    <t>h24</t>
  </si>
  <si>
    <t>SDG&amp;E</t>
  </si>
  <si>
    <t>CBP</t>
  </si>
  <si>
    <t>Commercial</t>
  </si>
  <si>
    <t>Aggregate (MW)</t>
  </si>
  <si>
    <t>Event Hours</t>
  </si>
  <si>
    <t>C</t>
  </si>
  <si>
    <t>All</t>
  </si>
  <si>
    <t>All Customers</t>
  </si>
  <si>
    <t>Adjusted</t>
  </si>
  <si>
    <t>Estimated Load Impact</t>
  </si>
  <si>
    <t>R</t>
  </si>
  <si>
    <t>Source: Hourly Ex-post and Ex-ante database_template- Summer Saver  and CBP</t>
  </si>
  <si>
    <t>PY17 Ex-Post LI Estimates filed in April 2nd, 2018</t>
  </si>
  <si>
    <t>Residential and Commercial</t>
  </si>
  <si>
    <t>Impact</t>
  </si>
  <si>
    <t>All CBP Day Ahead</t>
  </si>
  <si>
    <t>All CBP Day Of</t>
  </si>
  <si>
    <t>2017 Daily DR Forecast estimates for Summer Saver and CBP</t>
  </si>
  <si>
    <t>Suport data for 2017 Exceptions Report tab</t>
  </si>
  <si>
    <t>Suport data for CBP and SS Dispatched tab</t>
  </si>
  <si>
    <t>f</t>
  </si>
  <si>
    <t>SS-42948</t>
  </si>
  <si>
    <t>SS-42949</t>
  </si>
  <si>
    <t>SS-43032</t>
  </si>
  <si>
    <t>Load not dispatched (MW)</t>
  </si>
  <si>
    <t>PY17 Official LI Ex-post Estimates (MW)</t>
  </si>
  <si>
    <t>Difference between Daily DR LI Forecast and PY17 Official LI Ex-post Estimates (MW)</t>
  </si>
  <si>
    <t>Due to customer performance</t>
  </si>
  <si>
    <t>Program limitation, Needed to activate program Friday for Monday</t>
  </si>
  <si>
    <t>Decision driven by weather forecast, hotter days ahead, program limitation( 3 consecutive days)</t>
  </si>
  <si>
    <t>77.9K HR and $255.50 ave price</t>
  </si>
  <si>
    <t>82.93K HR and $271.18 ave price</t>
  </si>
  <si>
    <t>HE 16-17</t>
  </si>
  <si>
    <t>38.63K HR and $214.78 ave price</t>
  </si>
  <si>
    <t>3:00 PM to 5:00 PM</t>
  </si>
  <si>
    <t>16.79K HR and $93.86 avg price</t>
  </si>
  <si>
    <t>Only one hour awarded by the CAISO in the Day Ahead Market</t>
  </si>
  <si>
    <t>SDG&amp;E had switched from calling programs for a minimum of  4 hours to 2 hours on September 11 and missed calling it for 2 hours on 10/18.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</si>
</sst>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m/dd/yy;@"/>
    <numFmt numFmtId="165" formatCode="0.0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8"/>
      <name val="Calibri"/>
      <family val="2"/>
    </font>
    <font>
      <b/>
      <sz val="10"/>
      <color indexed="8"/>
      <name val="Arial"/>
      <family val="2"/>
    </font>
    <font>
      <b/>
      <sz val="10"/>
      <color indexed="39"/>
      <name val="Arial"/>
      <family val="2"/>
    </font>
    <font>
      <b/>
      <sz val="12"/>
      <color indexed="8"/>
      <name val="Arial"/>
      <family val="2"/>
    </font>
    <font>
      <sz val="10"/>
      <color indexed="39"/>
      <name val="Arial"/>
      <family val="2"/>
    </font>
    <font>
      <sz val="19"/>
      <color indexed="48"/>
      <name val="Arial"/>
      <family val="2"/>
    </font>
    <font>
      <sz val="10"/>
      <color indexed="10"/>
      <name val="Arial"/>
      <family val="2"/>
    </font>
    <font>
      <b/>
      <sz val="18"/>
      <color indexed="62"/>
      <name val="Cambria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</font>
    <font>
      <sz val="10"/>
      <color indexed="8"/>
      <name val="Calibri"/>
      <family val="2"/>
    </font>
    <font>
      <b/>
      <sz val="10"/>
      <color rgb="FF0000CC"/>
      <name val="Calibri"/>
      <family val="2"/>
    </font>
    <font>
      <sz val="10"/>
      <color theme="1"/>
      <name val="Calibri"/>
      <family val="2"/>
    </font>
    <font>
      <sz val="10"/>
      <name val="Calibri"/>
      <family val="2"/>
    </font>
    <font>
      <b/>
      <sz val="10"/>
      <color indexed="8"/>
      <name val="Calibri"/>
      <family val="2"/>
    </font>
    <font>
      <b/>
      <sz val="10"/>
      <color rgb="FF7030A0"/>
      <name val="Calibri"/>
      <family val="2"/>
    </font>
    <font>
      <b/>
      <sz val="10"/>
      <color theme="1"/>
      <name val="Calibri"/>
      <family val="2"/>
    </font>
    <font>
      <sz val="10"/>
      <color rgb="FFFF0000"/>
      <name val="Calibri"/>
      <family val="2"/>
    </font>
    <font>
      <b/>
      <sz val="10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</fonts>
  <fills count="7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0"/>
      </patternFill>
    </fill>
    <fill>
      <patternFill patternType="solid">
        <fgColor indexed="29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44"/>
      </patternFill>
    </fill>
    <fill>
      <patternFill patternType="solid">
        <fgColor indexed="45"/>
      </patternFill>
    </fill>
    <fill>
      <patternFill patternType="solid">
        <fgColor indexed="54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54"/>
        <bgColor indexed="54"/>
      </patternFill>
    </fill>
    <fill>
      <patternFill patternType="solid">
        <fgColor indexed="24"/>
        <bgColor indexed="24"/>
      </patternFill>
    </fill>
    <fill>
      <patternFill patternType="solid">
        <fgColor indexed="15"/>
        <bgColor indexed="15"/>
      </patternFill>
    </fill>
    <fill>
      <patternFill patternType="solid">
        <fgColor indexed="45"/>
        <bgColor indexed="45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40"/>
        <bgColor indexed="40"/>
      </patternFill>
    </fill>
    <fill>
      <patternFill patternType="solid">
        <fgColor indexed="22"/>
        <bgColor indexed="22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57"/>
      </patternFill>
    </fill>
    <fill>
      <patternFill patternType="solid">
        <fgColor indexed="43"/>
      </patternFill>
    </fill>
    <fill>
      <patternFill patternType="solid">
        <fgColor indexed="10"/>
      </patternFill>
    </fill>
    <fill>
      <patternFill patternType="solid">
        <fgColor indexed="51"/>
      </patternFill>
    </fill>
    <fill>
      <patternFill patternType="solid">
        <fgColor indexed="52"/>
      </patternFill>
    </fill>
    <fill>
      <patternFill patternType="solid">
        <fgColor indexed="53"/>
      </patternFill>
    </fill>
    <fill>
      <patternFill patternType="solid">
        <fgColor indexed="50"/>
      </patternFill>
    </fill>
    <fill>
      <patternFill patternType="solid">
        <fgColor indexed="11"/>
      </patternFill>
    </fill>
    <fill>
      <patternFill patternType="lightUp">
        <fgColor indexed="48"/>
        <bgColor indexed="41"/>
      </patternFill>
    </fill>
    <fill>
      <patternFill patternType="solid">
        <fgColor indexed="41"/>
      </patternFill>
    </fill>
    <fill>
      <patternFill patternType="solid">
        <fgColor indexed="1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theme="4" tint="0.79998168889431442"/>
      </patternFill>
    </fill>
    <fill>
      <patternFill patternType="solid">
        <fgColor theme="9" tint="0.399975585192419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20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33" borderId="0" applyNumberFormat="0" applyBorder="0" applyAlignment="0" applyProtection="0"/>
    <xf numFmtId="0" fontId="21" fillId="34" borderId="0" applyNumberFormat="0" applyBorder="0" applyAlignment="0" applyProtection="0"/>
    <xf numFmtId="0" fontId="21" fillId="35" borderId="0" applyNumberFormat="0" applyBorder="0" applyAlignment="0" applyProtection="0"/>
    <xf numFmtId="0" fontId="21" fillId="36" borderId="0" applyNumberFormat="0" applyBorder="0" applyAlignment="0" applyProtection="0"/>
    <xf numFmtId="0" fontId="21" fillId="37" borderId="0" applyNumberFormat="0" applyBorder="0" applyAlignment="0" applyProtection="0"/>
    <xf numFmtId="0" fontId="21" fillId="38" borderId="0" applyNumberFormat="0" applyBorder="0" applyAlignment="0" applyProtection="0"/>
    <xf numFmtId="0" fontId="21" fillId="39" borderId="0" applyNumberFormat="0" applyBorder="0" applyAlignment="0" applyProtection="0"/>
    <xf numFmtId="0" fontId="21" fillId="34" borderId="0" applyNumberFormat="0" applyBorder="0" applyAlignment="0" applyProtection="0"/>
    <xf numFmtId="0" fontId="21" fillId="40" borderId="0" applyNumberFormat="0" applyBorder="0" applyAlignment="0" applyProtection="0"/>
    <xf numFmtId="0" fontId="21" fillId="41" borderId="0" applyNumberFormat="0" applyBorder="0" applyAlignment="0" applyProtection="0"/>
    <xf numFmtId="0" fontId="21" fillId="39" borderId="0" applyNumberFormat="0" applyBorder="0" applyAlignment="0" applyProtection="0"/>
    <xf numFmtId="0" fontId="21" fillId="42" borderId="0" applyNumberFormat="0" applyBorder="0" applyAlignment="0" applyProtection="0"/>
    <xf numFmtId="0" fontId="22" fillId="43" borderId="0" applyNumberFormat="0" applyBorder="0" applyAlignment="0" applyProtection="0"/>
    <xf numFmtId="0" fontId="22" fillId="44" borderId="0" applyNumberFormat="0" applyBorder="0" applyAlignment="0" applyProtection="0"/>
    <xf numFmtId="0" fontId="23" fillId="45" borderId="0" applyNumberFormat="0" applyBorder="0" applyAlignment="0" applyProtection="0"/>
    <xf numFmtId="0" fontId="22" fillId="46" borderId="0" applyNumberFormat="0" applyBorder="0" applyAlignment="0" applyProtection="0"/>
    <xf numFmtId="0" fontId="22" fillId="47" borderId="0" applyNumberFormat="0" applyBorder="0" applyAlignment="0" applyProtection="0"/>
    <xf numFmtId="0" fontId="23" fillId="48" borderId="0" applyNumberFormat="0" applyBorder="0" applyAlignment="0" applyProtection="0"/>
    <xf numFmtId="0" fontId="22" fillId="49" borderId="0" applyNumberFormat="0" applyBorder="0" applyAlignment="0" applyProtection="0"/>
    <xf numFmtId="0" fontId="22" fillId="50" borderId="0" applyNumberFormat="0" applyBorder="0" applyAlignment="0" applyProtection="0"/>
    <xf numFmtId="0" fontId="23" fillId="51" borderId="0" applyNumberFormat="0" applyBorder="0" applyAlignment="0" applyProtection="0"/>
    <xf numFmtId="0" fontId="22" fillId="50" borderId="0" applyNumberFormat="0" applyBorder="0" applyAlignment="0" applyProtection="0"/>
    <xf numFmtId="0" fontId="22" fillId="51" borderId="0" applyNumberFormat="0" applyBorder="0" applyAlignment="0" applyProtection="0"/>
    <xf numFmtId="0" fontId="23" fillId="51" borderId="0" applyNumberFormat="0" applyBorder="0" applyAlignment="0" applyProtection="0"/>
    <xf numFmtId="0" fontId="22" fillId="43" borderId="0" applyNumberFormat="0" applyBorder="0" applyAlignment="0" applyProtection="0"/>
    <xf numFmtId="0" fontId="22" fillId="44" borderId="0" applyNumberFormat="0" applyBorder="0" applyAlignment="0" applyProtection="0"/>
    <xf numFmtId="0" fontId="23" fillId="44" borderId="0" applyNumberFormat="0" applyBorder="0" applyAlignment="0" applyProtection="0"/>
    <xf numFmtId="0" fontId="22" fillId="52" borderId="0" applyNumberFormat="0" applyBorder="0" applyAlignment="0" applyProtection="0"/>
    <xf numFmtId="0" fontId="22" fillId="47" borderId="0" applyNumberFormat="0" applyBorder="0" applyAlignment="0" applyProtection="0"/>
    <xf numFmtId="0" fontId="23" fillId="53" borderId="0" applyNumberFormat="0" applyBorder="0" applyAlignment="0" applyProtection="0"/>
    <xf numFmtId="43" fontId="18" fillId="0" borderId="0" applyFont="0" applyFill="0" applyBorder="0" applyAlignment="0" applyProtection="0"/>
    <xf numFmtId="43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4" fillId="54" borderId="0" applyNumberFormat="0" applyBorder="0" applyAlignment="0" applyProtection="0"/>
    <xf numFmtId="0" fontId="24" fillId="55" borderId="0" applyNumberFormat="0" applyBorder="0" applyAlignment="0" applyProtection="0"/>
    <xf numFmtId="0" fontId="24" fillId="56" borderId="0" applyNumberFormat="0" applyBorder="0" applyAlignment="0" applyProtection="0"/>
    <xf numFmtId="9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4" fontId="25" fillId="57" borderId="14" applyNumberFormat="0" applyProtection="0">
      <alignment vertical="center"/>
    </xf>
    <xf numFmtId="4" fontId="26" fillId="57" borderId="14" applyNumberFormat="0" applyProtection="0">
      <alignment vertical="center"/>
    </xf>
    <xf numFmtId="4" fontId="25" fillId="57" borderId="14" applyNumberFormat="0" applyProtection="0">
      <alignment horizontal="left" vertical="center" indent="1"/>
    </xf>
    <xf numFmtId="0" fontId="25" fillId="57" borderId="14" applyNumberFormat="0" applyProtection="0">
      <alignment horizontal="left" vertical="top" indent="1"/>
    </xf>
    <xf numFmtId="4" fontId="25" fillId="33" borderId="0" applyNumberFormat="0" applyProtection="0">
      <alignment horizontal="left" vertical="center" indent="1"/>
    </xf>
    <xf numFmtId="4" fontId="21" fillId="38" borderId="14" applyNumberFormat="0" applyProtection="0">
      <alignment horizontal="right" vertical="center"/>
    </xf>
    <xf numFmtId="4" fontId="21" fillId="38" borderId="14" applyNumberFormat="0" applyProtection="0">
      <alignment horizontal="right" vertical="center"/>
    </xf>
    <xf numFmtId="4" fontId="21" fillId="34" borderId="14" applyNumberFormat="0" applyProtection="0">
      <alignment horizontal="right" vertical="center"/>
    </xf>
    <xf numFmtId="4" fontId="21" fillId="34" borderId="14" applyNumberFormat="0" applyProtection="0">
      <alignment horizontal="right" vertical="center"/>
    </xf>
    <xf numFmtId="4" fontId="21" fillId="58" borderId="14" applyNumberFormat="0" applyProtection="0">
      <alignment horizontal="right" vertical="center"/>
    </xf>
    <xf numFmtId="4" fontId="21" fillId="58" borderId="14" applyNumberFormat="0" applyProtection="0">
      <alignment horizontal="right" vertical="center"/>
    </xf>
    <xf numFmtId="4" fontId="21" fillId="59" borderId="14" applyNumberFormat="0" applyProtection="0">
      <alignment horizontal="right" vertical="center"/>
    </xf>
    <xf numFmtId="4" fontId="21" fillId="59" borderId="14" applyNumberFormat="0" applyProtection="0">
      <alignment horizontal="right" vertical="center"/>
    </xf>
    <xf numFmtId="4" fontId="21" fillId="60" borderId="14" applyNumberFormat="0" applyProtection="0">
      <alignment horizontal="right" vertical="center"/>
    </xf>
    <xf numFmtId="4" fontId="21" fillId="60" borderId="14" applyNumberFormat="0" applyProtection="0">
      <alignment horizontal="right" vertical="center"/>
    </xf>
    <xf numFmtId="4" fontId="21" fillId="61" borderId="14" applyNumberFormat="0" applyProtection="0">
      <alignment horizontal="right" vertical="center"/>
    </xf>
    <xf numFmtId="4" fontId="21" fillId="61" borderId="14" applyNumberFormat="0" applyProtection="0">
      <alignment horizontal="right" vertical="center"/>
    </xf>
    <xf numFmtId="4" fontId="21" fillId="40" borderId="14" applyNumberFormat="0" applyProtection="0">
      <alignment horizontal="right" vertical="center"/>
    </xf>
    <xf numFmtId="4" fontId="21" fillId="40" borderId="14" applyNumberFormat="0" applyProtection="0">
      <alignment horizontal="right" vertical="center"/>
    </xf>
    <xf numFmtId="4" fontId="21" fillId="62" borderId="14" applyNumberFormat="0" applyProtection="0">
      <alignment horizontal="right" vertical="center"/>
    </xf>
    <xf numFmtId="4" fontId="21" fillId="62" borderId="14" applyNumberFormat="0" applyProtection="0">
      <alignment horizontal="right" vertical="center"/>
    </xf>
    <xf numFmtId="4" fontId="21" fillId="63" borderId="14" applyNumberFormat="0" applyProtection="0">
      <alignment horizontal="right" vertical="center"/>
    </xf>
    <xf numFmtId="4" fontId="21" fillId="63" borderId="14" applyNumberFormat="0" applyProtection="0">
      <alignment horizontal="right" vertical="center"/>
    </xf>
    <xf numFmtId="4" fontId="25" fillId="64" borderId="15" applyNumberFormat="0" applyProtection="0">
      <alignment horizontal="left" vertical="center" indent="1"/>
    </xf>
    <xf numFmtId="4" fontId="21" fillId="65" borderId="0" applyNumberFormat="0" applyProtection="0">
      <alignment horizontal="left" vertical="center" indent="1"/>
    </xf>
    <xf numFmtId="4" fontId="21" fillId="65" borderId="0" applyNumberFormat="0" applyProtection="0">
      <alignment horizontal="left" vertical="center" indent="1"/>
    </xf>
    <xf numFmtId="4" fontId="27" fillId="39" borderId="0" applyNumberFormat="0" applyProtection="0">
      <alignment horizontal="left" vertical="center" indent="1"/>
    </xf>
    <xf numFmtId="4" fontId="21" fillId="33" borderId="14" applyNumberFormat="0" applyProtection="0">
      <alignment horizontal="right" vertical="center"/>
    </xf>
    <xf numFmtId="4" fontId="21" fillId="33" borderId="14" applyNumberFormat="0" applyProtection="0">
      <alignment horizontal="right" vertical="center"/>
    </xf>
    <xf numFmtId="4" fontId="21" fillId="65" borderId="0" applyNumberFormat="0" applyProtection="0">
      <alignment horizontal="left" vertical="center" indent="1"/>
    </xf>
    <xf numFmtId="4" fontId="21" fillId="33" borderId="0" applyNumberFormat="0" applyProtection="0">
      <alignment horizontal="left" vertical="center" indent="1"/>
    </xf>
    <xf numFmtId="0" fontId="18" fillId="39" borderId="14" applyNumberFormat="0" applyProtection="0">
      <alignment horizontal="left" vertical="center" indent="1"/>
    </xf>
    <xf numFmtId="0" fontId="18" fillId="39" borderId="14" applyNumberFormat="0" applyProtection="0">
      <alignment horizontal="left" vertical="top" indent="1"/>
    </xf>
    <xf numFmtId="0" fontId="18" fillId="33" borderId="14" applyNumberFormat="0" applyProtection="0">
      <alignment horizontal="left" vertical="center" indent="1"/>
    </xf>
    <xf numFmtId="0" fontId="18" fillId="33" borderId="14" applyNumberFormat="0" applyProtection="0">
      <alignment horizontal="left" vertical="top" indent="1"/>
    </xf>
    <xf numFmtId="0" fontId="18" fillId="37" borderId="14" applyNumberFormat="0" applyProtection="0">
      <alignment horizontal="left" vertical="center" indent="1"/>
    </xf>
    <xf numFmtId="0" fontId="18" fillId="37" borderId="14" applyNumberFormat="0" applyProtection="0">
      <alignment horizontal="left" vertical="top" indent="1"/>
    </xf>
    <xf numFmtId="0" fontId="18" fillId="65" borderId="14" applyNumberFormat="0" applyProtection="0">
      <alignment horizontal="left" vertical="center" indent="1"/>
    </xf>
    <xf numFmtId="0" fontId="18" fillId="65" borderId="14" applyNumberFormat="0" applyProtection="0">
      <alignment horizontal="left" vertical="top" indent="1"/>
    </xf>
    <xf numFmtId="0" fontId="18" fillId="36" borderId="13" applyNumberFormat="0">
      <protection locked="0"/>
    </xf>
    <xf numFmtId="4" fontId="21" fillId="35" borderId="14" applyNumberFormat="0" applyProtection="0">
      <alignment vertical="center"/>
    </xf>
    <xf numFmtId="4" fontId="21" fillId="35" borderId="14" applyNumberFormat="0" applyProtection="0">
      <alignment vertical="center"/>
    </xf>
    <xf numFmtId="4" fontId="28" fillId="35" borderId="14" applyNumberFormat="0" applyProtection="0">
      <alignment vertical="center"/>
    </xf>
    <xf numFmtId="4" fontId="21" fillId="35" borderId="14" applyNumberFormat="0" applyProtection="0">
      <alignment horizontal="left" vertical="center" indent="1"/>
    </xf>
    <xf numFmtId="4" fontId="21" fillId="35" borderId="14" applyNumberFormat="0" applyProtection="0">
      <alignment horizontal="left" vertical="center" indent="1"/>
    </xf>
    <xf numFmtId="0" fontId="21" fillId="35" borderId="14" applyNumberFormat="0" applyProtection="0">
      <alignment horizontal="left" vertical="top" indent="1"/>
    </xf>
    <xf numFmtId="0" fontId="21" fillId="35" borderId="14" applyNumberFormat="0" applyProtection="0">
      <alignment horizontal="left" vertical="top" indent="1"/>
    </xf>
    <xf numFmtId="4" fontId="21" fillId="65" borderId="14" applyNumberFormat="0" applyProtection="0">
      <alignment horizontal="right" vertical="center"/>
    </xf>
    <xf numFmtId="4" fontId="21" fillId="65" borderId="14" applyNumberFormat="0" applyProtection="0">
      <alignment horizontal="right" vertical="center"/>
    </xf>
    <xf numFmtId="4" fontId="28" fillId="65" borderId="14" applyNumberFormat="0" applyProtection="0">
      <alignment horizontal="right" vertical="center"/>
    </xf>
    <xf numFmtId="4" fontId="21" fillId="33" borderId="14" applyNumberFormat="0" applyProtection="0">
      <alignment horizontal="left" vertical="center" indent="1"/>
    </xf>
    <xf numFmtId="4" fontId="21" fillId="33" borderId="14" applyNumberFormat="0" applyProtection="0">
      <alignment horizontal="left" vertical="center" indent="1"/>
    </xf>
    <xf numFmtId="0" fontId="21" fillId="33" borderId="14" applyNumberFormat="0" applyProtection="0">
      <alignment horizontal="left" vertical="top" indent="1"/>
    </xf>
    <xf numFmtId="0" fontId="21" fillId="33" borderId="14" applyNumberFormat="0" applyProtection="0">
      <alignment horizontal="left" vertical="top" indent="1"/>
    </xf>
    <xf numFmtId="4" fontId="29" fillId="66" borderId="0" applyNumberFormat="0" applyProtection="0">
      <alignment horizontal="left" vertical="center" indent="1"/>
    </xf>
    <xf numFmtId="4" fontId="30" fillId="65" borderId="14" applyNumberFormat="0" applyProtection="0">
      <alignment horizontal="right" vertical="center"/>
    </xf>
    <xf numFmtId="0" fontId="31" fillId="0" borderId="0" applyNumberFormat="0" applyFill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43" fontId="18" fillId="0" borderId="0" applyFont="0" applyFill="0" applyBorder="0" applyAlignment="0" applyProtection="0"/>
    <xf numFmtId="0" fontId="18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8" fillId="0" borderId="0"/>
    <xf numFmtId="0" fontId="18" fillId="0" borderId="0"/>
    <xf numFmtId="0" fontId="18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0" borderId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43" fontId="1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34" fillId="0" borderId="0"/>
    <xf numFmtId="0" fontId="35" fillId="0" borderId="0"/>
    <xf numFmtId="0" fontId="18" fillId="0" borderId="0"/>
    <xf numFmtId="0" fontId="18" fillId="0" borderId="0"/>
    <xf numFmtId="0" fontId="35" fillId="0" borderId="0"/>
    <xf numFmtId="43" fontId="1" fillId="0" borderId="0" applyFont="0" applyFill="0" applyBorder="0" applyAlignment="0" applyProtection="0"/>
  </cellStyleXfs>
  <cellXfs count="117">
    <xf numFmtId="0" fontId="0" fillId="0" borderId="0" xfId="0"/>
    <xf numFmtId="0" fontId="0" fillId="0" borderId="0" xfId="0" applyFill="1"/>
    <xf numFmtId="0" fontId="20" fillId="0" borderId="13" xfId="41" applyFont="1" applyFill="1" applyBorder="1" applyAlignment="1">
      <alignment horizontal="right"/>
    </xf>
    <xf numFmtId="0" fontId="20" fillId="0" borderId="13" xfId="41" applyFont="1" applyFill="1" applyBorder="1" applyAlignment="1">
      <alignment horizontal="center"/>
    </xf>
    <xf numFmtId="164" fontId="20" fillId="0" borderId="13" xfId="41" applyNumberFormat="1" applyFont="1" applyFill="1" applyBorder="1" applyAlignment="1">
      <alignment horizontal="center"/>
    </xf>
    <xf numFmtId="0" fontId="20" fillId="0" borderId="0" xfId="41" applyFont="1" applyFill="1" applyBorder="1" applyAlignment="1">
      <alignment horizontal="right"/>
    </xf>
    <xf numFmtId="0" fontId="18" fillId="0" borderId="13" xfId="41" applyFont="1" applyFill="1" applyBorder="1" applyAlignment="1">
      <alignment horizontal="right"/>
    </xf>
    <xf numFmtId="0" fontId="18" fillId="0" borderId="13" xfId="41" applyFont="1" applyFill="1" applyBorder="1" applyAlignment="1">
      <alignment horizontal="center"/>
    </xf>
    <xf numFmtId="14" fontId="18" fillId="0" borderId="13" xfId="41" applyNumberFormat="1" applyFont="1" applyFill="1" applyBorder="1" applyAlignment="1">
      <alignment horizontal="center"/>
    </xf>
    <xf numFmtId="0" fontId="18" fillId="0" borderId="0" xfId="41" applyFont="1" applyFill="1" applyBorder="1" applyAlignment="1">
      <alignment horizontal="center"/>
    </xf>
    <xf numFmtId="0" fontId="19" fillId="0" borderId="10" xfId="41" applyFont="1" applyFill="1" applyBorder="1" applyAlignment="1">
      <alignment horizontal="center"/>
    </xf>
    <xf numFmtId="0" fontId="19" fillId="0" borderId="11" xfId="41" applyFont="1" applyFill="1" applyBorder="1" applyAlignment="1">
      <alignment horizontal="center"/>
    </xf>
    <xf numFmtId="0" fontId="19" fillId="0" borderId="12" xfId="41" applyFont="1" applyFill="1" applyBorder="1" applyAlignment="1">
      <alignment horizontal="center"/>
    </xf>
    <xf numFmtId="0" fontId="16" fillId="0" borderId="0" xfId="0" applyFont="1" applyFill="1"/>
    <xf numFmtId="0" fontId="18" fillId="0" borderId="17" xfId="41" applyFont="1" applyFill="1" applyBorder="1" applyAlignment="1">
      <alignment horizontal="center"/>
    </xf>
    <xf numFmtId="0" fontId="18" fillId="0" borderId="16" xfId="41" applyFont="1" applyFill="1" applyBorder="1" applyAlignment="1">
      <alignment horizontal="center"/>
    </xf>
    <xf numFmtId="0" fontId="33" fillId="0" borderId="17" xfId="0" applyFont="1" applyFill="1" applyBorder="1" applyAlignment="1">
      <alignment horizontal="center"/>
    </xf>
    <xf numFmtId="0" fontId="33" fillId="0" borderId="0" xfId="0" applyFont="1" applyFill="1" applyBorder="1" applyAlignment="1">
      <alignment horizontal="center"/>
    </xf>
    <xf numFmtId="14" fontId="39" fillId="0" borderId="0" xfId="0" applyNumberFormat="1" applyFont="1" applyFill="1"/>
    <xf numFmtId="0" fontId="39" fillId="0" borderId="0" xfId="0" applyFont="1" applyFill="1"/>
    <xf numFmtId="0" fontId="32" fillId="0" borderId="0" xfId="0" applyFont="1" applyFill="1"/>
    <xf numFmtId="0" fontId="0" fillId="0" borderId="0" xfId="0" applyFont="1" applyFill="1"/>
    <xf numFmtId="0" fontId="0" fillId="0" borderId="0" xfId="0" applyFont="1"/>
    <xf numFmtId="14" fontId="32" fillId="0" borderId="0" xfId="0" applyNumberFormat="1" applyFont="1"/>
    <xf numFmtId="0" fontId="32" fillId="0" borderId="0" xfId="0" applyFont="1"/>
    <xf numFmtId="165" fontId="39" fillId="0" borderId="0" xfId="0" applyNumberFormat="1" applyFont="1" applyFill="1"/>
    <xf numFmtId="14" fontId="38" fillId="69" borderId="16" xfId="0" applyNumberFormat="1" applyFont="1" applyFill="1" applyBorder="1" applyAlignment="1">
      <alignment horizontal="center"/>
    </xf>
    <xf numFmtId="165" fontId="33" fillId="68" borderId="13" xfId="0" applyNumberFormat="1" applyFont="1" applyFill="1" applyBorder="1" applyAlignment="1">
      <alignment horizontal="center"/>
    </xf>
    <xf numFmtId="0" fontId="33" fillId="0" borderId="13" xfId="0" applyFont="1" applyFill="1" applyBorder="1" applyAlignment="1">
      <alignment horizontal="center" wrapText="1"/>
    </xf>
    <xf numFmtId="0" fontId="33" fillId="68" borderId="13" xfId="0" applyFont="1" applyFill="1" applyBorder="1" applyAlignment="1">
      <alignment horizontal="center"/>
    </xf>
    <xf numFmtId="0" fontId="33" fillId="0" borderId="13" xfId="0" applyFont="1" applyFill="1" applyBorder="1" applyAlignment="1">
      <alignment horizontal="center"/>
    </xf>
    <xf numFmtId="14" fontId="33" fillId="0" borderId="13" xfId="0" applyNumberFormat="1" applyFont="1" applyFill="1" applyBorder="1" applyAlignment="1">
      <alignment horizontal="center" vertical="center"/>
    </xf>
    <xf numFmtId="0" fontId="36" fillId="71" borderId="13" xfId="0" applyFont="1" applyFill="1" applyBorder="1"/>
    <xf numFmtId="0" fontId="37" fillId="71" borderId="13" xfId="0" applyFont="1" applyFill="1" applyBorder="1"/>
    <xf numFmtId="0" fontId="32" fillId="68" borderId="0" xfId="0" applyFont="1" applyFill="1"/>
    <xf numFmtId="0" fontId="32" fillId="68" borderId="0" xfId="0" applyFont="1" applyFill="1" applyAlignment="1">
      <alignment wrapText="1"/>
    </xf>
    <xf numFmtId="2" fontId="32" fillId="0" borderId="0" xfId="0" applyNumberFormat="1" applyFont="1" applyFill="1"/>
    <xf numFmtId="0" fontId="37" fillId="0" borderId="0" xfId="0" applyFont="1" applyFill="1"/>
    <xf numFmtId="0" fontId="37" fillId="68" borderId="0" xfId="0" applyFont="1" applyFill="1"/>
    <xf numFmtId="0" fontId="40" fillId="0" borderId="0" xfId="0" applyFont="1"/>
    <xf numFmtId="0" fontId="41" fillId="0" borderId="0" xfId="0" applyFont="1"/>
    <xf numFmtId="14" fontId="41" fillId="0" borderId="0" xfId="0" applyNumberFormat="1" applyFont="1"/>
    <xf numFmtId="0" fontId="38" fillId="71" borderId="13" xfId="0" applyFont="1" applyFill="1" applyBorder="1" applyAlignment="1">
      <alignment horizontal="left"/>
    </xf>
    <xf numFmtId="0" fontId="38" fillId="71" borderId="13" xfId="0" applyFont="1" applyFill="1" applyBorder="1" applyAlignment="1">
      <alignment horizontal="center"/>
    </xf>
    <xf numFmtId="0" fontId="38" fillId="71" borderId="13" xfId="0" applyFont="1" applyFill="1" applyBorder="1" applyAlignment="1">
      <alignment horizontal="center" shrinkToFit="1"/>
    </xf>
    <xf numFmtId="0" fontId="38" fillId="71" borderId="13" xfId="204" applyFont="1" applyFill="1" applyBorder="1"/>
    <xf numFmtId="0" fontId="41" fillId="0" borderId="0" xfId="0" applyFont="1" applyFill="1"/>
    <xf numFmtId="0" fontId="39" fillId="0" borderId="13" xfId="0" applyFont="1" applyFill="1" applyBorder="1"/>
    <xf numFmtId="1" fontId="39" fillId="0" borderId="13" xfId="0" applyNumberFormat="1" applyFont="1" applyFill="1" applyBorder="1"/>
    <xf numFmtId="22" fontId="39" fillId="0" borderId="13" xfId="0" applyNumberFormat="1" applyFont="1" applyFill="1" applyBorder="1"/>
    <xf numFmtId="2" fontId="39" fillId="0" borderId="13" xfId="0" applyNumberFormat="1" applyFont="1" applyFill="1" applyBorder="1"/>
    <xf numFmtId="165" fontId="39" fillId="0" borderId="13" xfId="0" applyNumberFormat="1" applyFont="1" applyFill="1" applyBorder="1"/>
    <xf numFmtId="0" fontId="42" fillId="0" borderId="13" xfId="204" applyFont="1" applyFill="1" applyBorder="1"/>
    <xf numFmtId="2" fontId="42" fillId="0" borderId="13" xfId="204" applyNumberFormat="1" applyFont="1" applyFill="1" applyBorder="1"/>
    <xf numFmtId="14" fontId="39" fillId="0" borderId="13" xfId="0" applyNumberFormat="1" applyFont="1" applyFill="1" applyBorder="1"/>
    <xf numFmtId="0" fontId="41" fillId="0" borderId="0" xfId="0" pivotButton="1" applyFont="1"/>
    <xf numFmtId="0" fontId="41" fillId="0" borderId="0" xfId="0" applyFont="1" applyAlignment="1">
      <alignment horizontal="left"/>
    </xf>
    <xf numFmtId="165" fontId="41" fillId="0" borderId="0" xfId="0" applyNumberFormat="1" applyFont="1"/>
    <xf numFmtId="0" fontId="41" fillId="0" borderId="0" xfId="0" applyNumberFormat="1" applyFont="1"/>
    <xf numFmtId="0" fontId="43" fillId="71" borderId="0" xfId="0" applyFont="1" applyFill="1"/>
    <xf numFmtId="2" fontId="39" fillId="0" borderId="0" xfId="0" applyNumberFormat="1" applyFont="1" applyFill="1"/>
    <xf numFmtId="2" fontId="41" fillId="0" borderId="0" xfId="0" applyNumberFormat="1" applyFont="1"/>
    <xf numFmtId="0" fontId="41" fillId="0" borderId="13" xfId="0" applyFont="1" applyBorder="1"/>
    <xf numFmtId="1" fontId="41" fillId="0" borderId="13" xfId="0" applyNumberFormat="1" applyFont="1" applyBorder="1"/>
    <xf numFmtId="14" fontId="41" fillId="0" borderId="13" xfId="0" applyNumberFormat="1" applyFont="1" applyBorder="1"/>
    <xf numFmtId="2" fontId="41" fillId="0" borderId="13" xfId="0" applyNumberFormat="1" applyFont="1" applyBorder="1"/>
    <xf numFmtId="0" fontId="39" fillId="0" borderId="13" xfId="203" applyFont="1" applyFill="1" applyBorder="1"/>
    <xf numFmtId="1" fontId="39" fillId="0" borderId="13" xfId="203" applyNumberFormat="1" applyFont="1" applyFill="1" applyBorder="1"/>
    <xf numFmtId="14" fontId="39" fillId="0" borderId="13" xfId="203" applyNumberFormat="1" applyFont="1" applyFill="1" applyBorder="1"/>
    <xf numFmtId="2" fontId="39" fillId="0" borderId="13" xfId="203" applyNumberFormat="1" applyFont="1" applyFill="1" applyBorder="1"/>
    <xf numFmtId="0" fontId="44" fillId="0" borderId="0" xfId="0" applyFont="1"/>
    <xf numFmtId="0" fontId="45" fillId="73" borderId="13" xfId="0" applyFont="1" applyFill="1" applyBorder="1"/>
    <xf numFmtId="0" fontId="38" fillId="73" borderId="13" xfId="0" applyFont="1" applyFill="1" applyBorder="1" applyAlignment="1">
      <alignment horizontal="left"/>
    </xf>
    <xf numFmtId="0" fontId="38" fillId="73" borderId="13" xfId="0" applyFont="1" applyFill="1" applyBorder="1" applyAlignment="1">
      <alignment horizontal="center"/>
    </xf>
    <xf numFmtId="0" fontId="38" fillId="73" borderId="13" xfId="0" applyFont="1" applyFill="1" applyBorder="1" applyAlignment="1">
      <alignment horizontal="center" shrinkToFit="1"/>
    </xf>
    <xf numFmtId="0" fontId="38" fillId="73" borderId="13" xfId="204" applyFont="1" applyFill="1" applyBorder="1"/>
    <xf numFmtId="2" fontId="46" fillId="70" borderId="13" xfId="204" applyNumberFormat="1" applyFont="1" applyFill="1" applyBorder="1"/>
    <xf numFmtId="0" fontId="45" fillId="74" borderId="18" xfId="0" applyFont="1" applyFill="1" applyBorder="1"/>
    <xf numFmtId="22" fontId="39" fillId="0" borderId="13" xfId="203" applyNumberFormat="1" applyFont="1" applyFill="1" applyBorder="1"/>
    <xf numFmtId="0" fontId="37" fillId="67" borderId="13" xfId="0" applyFont="1" applyFill="1" applyBorder="1" applyAlignment="1">
      <alignment horizontal="center" vertical="center" wrapText="1"/>
    </xf>
    <xf numFmtId="0" fontId="37" fillId="68" borderId="13" xfId="0" applyFont="1" applyFill="1" applyBorder="1" applyAlignment="1">
      <alignment horizontal="center" vertical="center" wrapText="1"/>
    </xf>
    <xf numFmtId="0" fontId="0" fillId="0" borderId="0" xfId="0" applyFont="1" applyBorder="1"/>
    <xf numFmtId="14" fontId="33" fillId="0" borderId="13" xfId="41" applyNumberFormat="1" applyFont="1" applyFill="1" applyBorder="1" applyAlignment="1">
      <alignment horizontal="center"/>
    </xf>
    <xf numFmtId="0" fontId="0" fillId="0" borderId="0" xfId="0" applyFont="1" applyFill="1" applyBorder="1"/>
    <xf numFmtId="0" fontId="0" fillId="68" borderId="0" xfId="0" applyFont="1" applyFill="1"/>
    <xf numFmtId="0" fontId="47" fillId="0" borderId="10" xfId="41" applyFont="1" applyFill="1" applyBorder="1" applyAlignment="1">
      <alignment horizontal="center"/>
    </xf>
    <xf numFmtId="0" fontId="47" fillId="0" borderId="11" xfId="41" applyFont="1" applyFill="1" applyBorder="1" applyAlignment="1">
      <alignment horizontal="center"/>
    </xf>
    <xf numFmtId="0" fontId="47" fillId="68" borderId="11" xfId="41" applyFont="1" applyFill="1" applyBorder="1" applyAlignment="1">
      <alignment horizontal="center"/>
    </xf>
    <xf numFmtId="0" fontId="47" fillId="0" borderId="12" xfId="41" applyFont="1" applyFill="1" applyBorder="1" applyAlignment="1">
      <alignment horizontal="center"/>
    </xf>
    <xf numFmtId="0" fontId="47" fillId="0" borderId="13" xfId="41" applyFont="1" applyFill="1" applyBorder="1" applyAlignment="1">
      <alignment horizontal="right"/>
    </xf>
    <xf numFmtId="164" fontId="47" fillId="0" borderId="13" xfId="41" applyNumberFormat="1" applyFont="1" applyFill="1" applyBorder="1" applyAlignment="1">
      <alignment horizontal="center"/>
    </xf>
    <xf numFmtId="0" fontId="47" fillId="68" borderId="13" xfId="41" applyFont="1" applyFill="1" applyBorder="1" applyAlignment="1">
      <alignment horizontal="center"/>
    </xf>
    <xf numFmtId="0" fontId="47" fillId="0" borderId="13" xfId="41" applyFont="1" applyFill="1" applyBorder="1" applyAlignment="1">
      <alignment horizontal="center"/>
    </xf>
    <xf numFmtId="0" fontId="33" fillId="0" borderId="13" xfId="41" applyFont="1" applyFill="1" applyBorder="1" applyAlignment="1">
      <alignment horizontal="right"/>
    </xf>
    <xf numFmtId="0" fontId="33" fillId="68" borderId="13" xfId="41" applyFont="1" applyFill="1" applyBorder="1" applyAlignment="1">
      <alignment horizontal="center"/>
    </xf>
    <xf numFmtId="0" fontId="33" fillId="0" borderId="13" xfId="41" applyFont="1" applyFill="1" applyBorder="1" applyAlignment="1">
      <alignment horizontal="center"/>
    </xf>
    <xf numFmtId="165" fontId="33" fillId="68" borderId="13" xfId="41" applyNumberFormat="1" applyFont="1" applyFill="1" applyBorder="1" applyAlignment="1">
      <alignment horizontal="center"/>
    </xf>
    <xf numFmtId="2" fontId="32" fillId="68" borderId="13" xfId="41" applyNumberFormat="1" applyFont="1" applyFill="1" applyBorder="1" applyAlignment="1">
      <alignment horizontal="center"/>
    </xf>
    <xf numFmtId="14" fontId="33" fillId="68" borderId="13" xfId="41" applyNumberFormat="1" applyFont="1" applyFill="1" applyBorder="1" applyAlignment="1">
      <alignment horizontal="center"/>
    </xf>
    <xf numFmtId="0" fontId="47" fillId="0" borderId="0" xfId="41" applyFont="1" applyFill="1" applyBorder="1" applyAlignment="1">
      <alignment horizontal="right"/>
    </xf>
    <xf numFmtId="0" fontId="32" fillId="0" borderId="0" xfId="6" applyFont="1" applyFill="1"/>
    <xf numFmtId="43" fontId="32" fillId="0" borderId="0" xfId="207" applyNumberFormat="1" applyFont="1" applyFill="1"/>
    <xf numFmtId="2" fontId="32" fillId="0" borderId="0" xfId="0" applyNumberFormat="1" applyFont="1"/>
    <xf numFmtId="0" fontId="32" fillId="72" borderId="0" xfId="0" applyFont="1" applyFill="1"/>
    <xf numFmtId="14" fontId="32" fillId="72" borderId="0" xfId="0" applyNumberFormat="1" applyFont="1" applyFill="1"/>
    <xf numFmtId="1" fontId="32" fillId="72" borderId="0" xfId="0" applyNumberFormat="1" applyFont="1" applyFill="1"/>
    <xf numFmtId="2" fontId="32" fillId="72" borderId="0" xfId="0" applyNumberFormat="1" applyFont="1" applyFill="1"/>
    <xf numFmtId="0" fontId="48" fillId="0" borderId="0" xfId="0" applyFont="1"/>
    <xf numFmtId="0" fontId="37" fillId="75" borderId="0" xfId="0" applyFont="1" applyFill="1"/>
    <xf numFmtId="2" fontId="37" fillId="75" borderId="0" xfId="0" applyNumberFormat="1" applyFont="1" applyFill="1"/>
    <xf numFmtId="0" fontId="38" fillId="0" borderId="13" xfId="0" applyFont="1" applyFill="1" applyBorder="1" applyAlignment="1">
      <alignment horizontal="center"/>
    </xf>
    <xf numFmtId="0" fontId="36" fillId="0" borderId="13" xfId="0" applyFont="1" applyFill="1" applyBorder="1"/>
    <xf numFmtId="1" fontId="36" fillId="0" borderId="13" xfId="0" applyNumberFormat="1" applyFont="1" applyFill="1" applyBorder="1"/>
    <xf numFmtId="22" fontId="36" fillId="0" borderId="13" xfId="0" applyNumberFormat="1" applyFont="1" applyFill="1" applyBorder="1"/>
    <xf numFmtId="2" fontId="36" fillId="0" borderId="13" xfId="0" applyNumberFormat="1" applyFont="1" applyFill="1" applyBorder="1"/>
    <xf numFmtId="14" fontId="32" fillId="0" borderId="0" xfId="6" applyNumberFormat="1" applyFont="1" applyFill="1"/>
    <xf numFmtId="0" fontId="32" fillId="75" borderId="0" xfId="0" applyFont="1" applyFill="1" applyAlignment="1">
      <alignment horizontal="center"/>
    </xf>
  </cellXfs>
  <cellStyles count="208">
    <cellStyle name="20% - Accent1" xfId="18" builtinId="30" customBuiltin="1"/>
    <cellStyle name="20% - Accent1 2" xfId="42"/>
    <cellStyle name="20% - Accent1 2 2" xfId="183"/>
    <cellStyle name="20% - Accent1 2 3" xfId="152"/>
    <cellStyle name="20% - Accent1 3" xfId="166"/>
    <cellStyle name="20% - Accent2" xfId="22" builtinId="34" customBuiltin="1"/>
    <cellStyle name="20% - Accent2 2" xfId="43"/>
    <cellStyle name="20% - Accent2 2 2" xfId="184"/>
    <cellStyle name="20% - Accent2 2 3" xfId="153"/>
    <cellStyle name="20% - Accent2 3" xfId="168"/>
    <cellStyle name="20% - Accent3" xfId="26" builtinId="38" customBuiltin="1"/>
    <cellStyle name="20% - Accent3 2" xfId="44"/>
    <cellStyle name="20% - Accent3 2 2" xfId="185"/>
    <cellStyle name="20% - Accent3 2 3" xfId="154"/>
    <cellStyle name="20% - Accent3 3" xfId="170"/>
    <cellStyle name="20% - Accent4" xfId="30" builtinId="42" customBuiltin="1"/>
    <cellStyle name="20% - Accent4 2" xfId="45"/>
    <cellStyle name="20% - Accent4 2 2" xfId="186"/>
    <cellStyle name="20% - Accent4 2 3" xfId="155"/>
    <cellStyle name="20% - Accent4 3" xfId="172"/>
    <cellStyle name="20% - Accent5" xfId="34" builtinId="46" customBuiltin="1"/>
    <cellStyle name="20% - Accent5 2" xfId="46"/>
    <cellStyle name="20% - Accent5 2 2" xfId="187"/>
    <cellStyle name="20% - Accent5 2 3" xfId="156"/>
    <cellStyle name="20% - Accent5 3" xfId="174"/>
    <cellStyle name="20% - Accent6" xfId="38" builtinId="50" customBuiltin="1"/>
    <cellStyle name="20% - Accent6 2" xfId="47"/>
    <cellStyle name="20% - Accent6 2 2" xfId="188"/>
    <cellStyle name="20% - Accent6 2 3" xfId="157"/>
    <cellStyle name="20% - Accent6 3" xfId="176"/>
    <cellStyle name="40% - Accent1" xfId="19" builtinId="31" customBuiltin="1"/>
    <cellStyle name="40% - Accent1 2" xfId="48"/>
    <cellStyle name="40% - Accent1 2 2" xfId="189"/>
    <cellStyle name="40% - Accent1 2 3" xfId="158"/>
    <cellStyle name="40% - Accent1 3" xfId="167"/>
    <cellStyle name="40% - Accent2" xfId="23" builtinId="35" customBuiltin="1"/>
    <cellStyle name="40% - Accent2 2" xfId="49"/>
    <cellStyle name="40% - Accent2 2 2" xfId="190"/>
    <cellStyle name="40% - Accent2 2 3" xfId="143"/>
    <cellStyle name="40% - Accent2 3" xfId="169"/>
    <cellStyle name="40% - Accent3" xfId="27" builtinId="39" customBuiltin="1"/>
    <cellStyle name="40% - Accent3 2" xfId="50"/>
    <cellStyle name="40% - Accent3 2 2" xfId="191"/>
    <cellStyle name="40% - Accent3 2 3" xfId="195"/>
    <cellStyle name="40% - Accent3 3" xfId="171"/>
    <cellStyle name="40% - Accent4" xfId="31" builtinId="43" customBuiltin="1"/>
    <cellStyle name="40% - Accent4 2" xfId="51"/>
    <cellStyle name="40% - Accent4 2 2" xfId="192"/>
    <cellStyle name="40% - Accent4 2 3" xfId="196"/>
    <cellStyle name="40% - Accent4 3" xfId="173"/>
    <cellStyle name="40% - Accent5" xfId="35" builtinId="47" customBuiltin="1"/>
    <cellStyle name="40% - Accent5 2" xfId="52"/>
    <cellStyle name="40% - Accent5 2 2" xfId="193"/>
    <cellStyle name="40% - Accent5 2 3" xfId="198"/>
    <cellStyle name="40% - Accent5 3" xfId="175"/>
    <cellStyle name="40% - Accent6" xfId="39" builtinId="51" customBuiltin="1"/>
    <cellStyle name="40% - Accent6 2" xfId="53"/>
    <cellStyle name="40% - Accent6 2 2" xfId="194"/>
    <cellStyle name="40% - Accent6 2 3" xfId="197"/>
    <cellStyle name="40% - Accent6 3" xfId="177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1 - 20%" xfId="54"/>
    <cellStyle name="Accent1 - 40%" xfId="55"/>
    <cellStyle name="Accent1 - 60%" xfId="56"/>
    <cellStyle name="Accent2" xfId="21" builtinId="33" customBuiltin="1"/>
    <cellStyle name="Accent2 - 20%" xfId="57"/>
    <cellStyle name="Accent2 - 40%" xfId="58"/>
    <cellStyle name="Accent2 - 60%" xfId="59"/>
    <cellStyle name="Accent3" xfId="25" builtinId="37" customBuiltin="1"/>
    <cellStyle name="Accent3 - 20%" xfId="60"/>
    <cellStyle name="Accent3 - 40%" xfId="61"/>
    <cellStyle name="Accent3 - 60%" xfId="62"/>
    <cellStyle name="Accent4" xfId="29" builtinId="41" customBuiltin="1"/>
    <cellStyle name="Accent4 - 20%" xfId="63"/>
    <cellStyle name="Accent4 - 40%" xfId="64"/>
    <cellStyle name="Accent4 - 60%" xfId="65"/>
    <cellStyle name="Accent5" xfId="33" builtinId="45" customBuiltin="1"/>
    <cellStyle name="Accent5 - 20%" xfId="66"/>
    <cellStyle name="Accent5 - 40%" xfId="67"/>
    <cellStyle name="Accent5 - 60%" xfId="68"/>
    <cellStyle name="Accent6" xfId="37" builtinId="49" customBuiltin="1"/>
    <cellStyle name="Accent6 - 20%" xfId="69"/>
    <cellStyle name="Accent6 - 40%" xfId="70"/>
    <cellStyle name="Accent6 - 60%" xfId="71"/>
    <cellStyle name="Bad" xfId="7" builtinId="27" customBuiltin="1"/>
    <cellStyle name="Calculation" xfId="11" builtinId="22" customBuiltin="1"/>
    <cellStyle name="Check Cell" xfId="13" builtinId="23" customBuiltin="1"/>
    <cellStyle name="Comma" xfId="207" builtinId="3"/>
    <cellStyle name="Comma 2" xfId="72"/>
    <cellStyle name="Comma 2 2" xfId="73"/>
    <cellStyle name="Comma 3" xfId="182"/>
    <cellStyle name="Comma 4" xfId="150"/>
    <cellStyle name="Currency 2" xfId="74"/>
    <cellStyle name="Currency 2 2" xfId="75"/>
    <cellStyle name="Currency 3" xfId="76"/>
    <cellStyle name="Currency 3 2" xfId="77"/>
    <cellStyle name="Currency 4" xfId="78"/>
    <cellStyle name="Currency 4 2" xfId="79"/>
    <cellStyle name="Emphasis 1" xfId="80"/>
    <cellStyle name="Emphasis 2" xfId="81"/>
    <cellStyle name="Emphasis 3" xfId="82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203"/>
    <cellStyle name="Normal 10 2 3" xfId="204"/>
    <cellStyle name="Normal 2" xfId="41"/>
    <cellStyle name="Normal 2 2" xfId="159"/>
    <cellStyle name="Normal 2 2 2" xfId="199"/>
    <cellStyle name="Normal 2 2 3" xfId="205"/>
    <cellStyle name="Normal 2 3" xfId="179"/>
    <cellStyle name="Normal 2 4" xfId="144"/>
    <cellStyle name="Normal 2_SDGE Daily DR Report_12-06-2012" xfId="206"/>
    <cellStyle name="Normal 3" xfId="145"/>
    <cellStyle name="Normal 3 2" xfId="146"/>
    <cellStyle name="Normal 3 2 2" xfId="161"/>
    <cellStyle name="Normal 3 3" xfId="160"/>
    <cellStyle name="Normal 4" xfId="147"/>
    <cellStyle name="Normal 4 2" xfId="162"/>
    <cellStyle name="Normal 5" xfId="151"/>
    <cellStyle name="Normal 6" xfId="142"/>
    <cellStyle name="Normal 6 2" xfId="178"/>
    <cellStyle name="Normal 7" xfId="165"/>
    <cellStyle name="Normal 8" xfId="202"/>
    <cellStyle name="Note 2" xfId="148"/>
    <cellStyle name="Note 2 2" xfId="163"/>
    <cellStyle name="Note 2 2 2" xfId="200"/>
    <cellStyle name="Note 2 3" xfId="180"/>
    <cellStyle name="Note 3" xfId="149"/>
    <cellStyle name="Note 3 2" xfId="164"/>
    <cellStyle name="Note 3 2 2" xfId="201"/>
    <cellStyle name="Note 3 3" xfId="181"/>
    <cellStyle name="Output" xfId="10" builtinId="21" customBuiltin="1"/>
    <cellStyle name="Percent 2" xfId="83"/>
    <cellStyle name="Percent 2 2" xfId="84"/>
    <cellStyle name="SAPBEXaggData" xfId="85"/>
    <cellStyle name="SAPBEXaggDataEmph" xfId="86"/>
    <cellStyle name="SAPBEXaggItem" xfId="87"/>
    <cellStyle name="SAPBEXaggItemX" xfId="88"/>
    <cellStyle name="SAPBEXchaText" xfId="89"/>
    <cellStyle name="SAPBEXexcBad7" xfId="90"/>
    <cellStyle name="SAPBEXexcBad7 2" xfId="91"/>
    <cellStyle name="SAPBEXexcBad8" xfId="92"/>
    <cellStyle name="SAPBEXexcBad8 2" xfId="93"/>
    <cellStyle name="SAPBEXexcBad9" xfId="94"/>
    <cellStyle name="SAPBEXexcBad9 2" xfId="95"/>
    <cellStyle name="SAPBEXexcCritical4" xfId="96"/>
    <cellStyle name="SAPBEXexcCritical4 2" xfId="97"/>
    <cellStyle name="SAPBEXexcCritical5" xfId="98"/>
    <cellStyle name="SAPBEXexcCritical5 2" xfId="99"/>
    <cellStyle name="SAPBEXexcCritical6" xfId="100"/>
    <cellStyle name="SAPBEXexcCritical6 2" xfId="101"/>
    <cellStyle name="SAPBEXexcGood1" xfId="102"/>
    <cellStyle name="SAPBEXexcGood1 2" xfId="103"/>
    <cellStyle name="SAPBEXexcGood2" xfId="104"/>
    <cellStyle name="SAPBEXexcGood2 2" xfId="105"/>
    <cellStyle name="SAPBEXexcGood3" xfId="106"/>
    <cellStyle name="SAPBEXexcGood3 2" xfId="107"/>
    <cellStyle name="SAPBEXfilterDrill" xfId="108"/>
    <cellStyle name="SAPBEXfilterItem" xfId="109"/>
    <cellStyle name="SAPBEXfilterItem 2" xfId="110"/>
    <cellStyle name="SAPBEXfilterText" xfId="111"/>
    <cellStyle name="SAPBEXformats" xfId="112"/>
    <cellStyle name="SAPBEXformats 2" xfId="113"/>
    <cellStyle name="SAPBEXheaderItem" xfId="114"/>
    <cellStyle name="SAPBEXheaderText" xfId="115"/>
    <cellStyle name="SAPBEXHLevel0" xfId="116"/>
    <cellStyle name="SAPBEXHLevel0X" xfId="117"/>
    <cellStyle name="SAPBEXHLevel1" xfId="118"/>
    <cellStyle name="SAPBEXHLevel1X" xfId="119"/>
    <cellStyle name="SAPBEXHLevel2" xfId="120"/>
    <cellStyle name="SAPBEXHLevel2X" xfId="121"/>
    <cellStyle name="SAPBEXHLevel3" xfId="122"/>
    <cellStyle name="SAPBEXHLevel3X" xfId="123"/>
    <cellStyle name="SAPBEXinputData" xfId="124"/>
    <cellStyle name="SAPBEXresData" xfId="125"/>
    <cellStyle name="SAPBEXresData 2" xfId="126"/>
    <cellStyle name="SAPBEXresDataEmph" xfId="127"/>
    <cellStyle name="SAPBEXresItem" xfId="128"/>
    <cellStyle name="SAPBEXresItem 2" xfId="129"/>
    <cellStyle name="SAPBEXresItemX" xfId="130"/>
    <cellStyle name="SAPBEXresItemX 2" xfId="131"/>
    <cellStyle name="SAPBEXstdData" xfId="132"/>
    <cellStyle name="SAPBEXstdData 2" xfId="133"/>
    <cellStyle name="SAPBEXstdDataEmph" xfId="134"/>
    <cellStyle name="SAPBEXstdItem" xfId="135"/>
    <cellStyle name="SAPBEXstdItem 2" xfId="136"/>
    <cellStyle name="SAPBEXstdItemX" xfId="137"/>
    <cellStyle name="SAPBEXstdItemX 2" xfId="138"/>
    <cellStyle name="SAPBEXtitle" xfId="139"/>
    <cellStyle name="SAPBEXundefined" xfId="140"/>
    <cellStyle name="Sheet Title" xfId="141"/>
    <cellStyle name="Title" xfId="1" builtinId="15" customBuiltin="1"/>
    <cellStyle name="Total" xfId="16" builtinId="25" customBuiltin="1"/>
    <cellStyle name="Warning Text" xfId="14" builtinId="11" customBuiltin="1"/>
  </cellStyles>
  <dxfs count="86">
    <dxf>
      <font>
        <name val="Calibri"/>
      </font>
    </dxf>
    <dxf>
      <font>
        <name val="Calibri"/>
      </font>
    </dxf>
    <dxf>
      <font>
        <name val="Calibri"/>
      </font>
    </dxf>
    <dxf>
      <font>
        <name val="Calibri"/>
      </font>
    </dxf>
    <dxf>
      <font>
        <name val="Calibri"/>
      </font>
    </dxf>
    <dxf>
      <font>
        <name val="Calibri"/>
      </font>
    </dxf>
    <dxf>
      <font>
        <name val="Calibri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name val="Century Gothic"/>
        <scheme val="none"/>
      </font>
    </dxf>
    <dxf>
      <numFmt numFmtId="165" formatCode="0.0"/>
    </dxf>
    <dxf>
      <numFmt numFmtId="2" formatCode="0.00"/>
    </dxf>
    <dxf>
      <numFmt numFmtId="166" formatCode="0.000"/>
    </dxf>
    <dxf>
      <numFmt numFmtId="167" formatCode="0.0000"/>
    </dxf>
    <dxf>
      <numFmt numFmtId="168" formatCode="0.00000"/>
    </dxf>
    <dxf>
      <numFmt numFmtId="169" formatCode="0.000000"/>
    </dxf>
    <dxf>
      <numFmt numFmtId="170" formatCode="0.0000000"/>
    </dxf>
    <dxf>
      <numFmt numFmtId="171" formatCode="0.00000000"/>
    </dxf>
    <dxf>
      <font>
        <name val="Calibri"/>
      </font>
    </dxf>
    <dxf>
      <font>
        <name val="Calibri"/>
      </font>
    </dxf>
    <dxf>
      <font>
        <name val="Calibri"/>
      </font>
    </dxf>
    <dxf>
      <font>
        <name val="Calibri"/>
      </font>
    </dxf>
    <dxf>
      <font>
        <name val="Calibri"/>
      </font>
    </dxf>
    <dxf>
      <font>
        <name val="Calibri"/>
      </font>
    </dxf>
    <dxf>
      <font>
        <name val="Calibri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name val="Century Gothic"/>
        <scheme val="none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font>
        <sz val="10"/>
      </font>
    </dxf>
    <dxf>
      <numFmt numFmtId="165" formatCode="0.0"/>
    </dxf>
    <dxf>
      <numFmt numFmtId="2" formatCode="0.00"/>
    </dxf>
    <dxf>
      <numFmt numFmtId="166" formatCode="0.000"/>
    </dxf>
    <dxf>
      <numFmt numFmtId="167" formatCode="0.0000"/>
    </dxf>
    <dxf>
      <numFmt numFmtId="168" formatCode="0.00000"/>
    </dxf>
    <dxf>
      <numFmt numFmtId="169" formatCode="0.000000"/>
    </dxf>
    <dxf>
      <numFmt numFmtId="170" formatCode="0.0000000"/>
    </dxf>
    <dxf>
      <numFmt numFmtId="171" formatCode="0.00000000"/>
    </dxf>
  </dxfs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arcia-Rodriguez, Lizzette" refreshedDate="43229.401690509258" createdVersion="6" refreshedVersion="6" minRefreshableVersion="3" recordCount="124">
  <cacheSource type="worksheet">
    <worksheetSource ref="A3:AM127" sheet="Supporting data_Dailly Forecast"/>
  </cacheSource>
  <cacheFields count="39">
    <cacheField name="DESCRIP" numFmtId="0">
      <sharedItems containsBlank="1" count="40">
        <s v="SS-42956"/>
        <s v="SS-42957"/>
        <s v="SS-42958"/>
        <s v="SS-42968"/>
        <s v="SS-42969"/>
        <s v="SS-42970"/>
        <s v="SS-42972"/>
        <s v="SS-42974"/>
        <s v="SS-42977"/>
        <s v="SS-42981"/>
        <s v="SS-42985"/>
        <s v="SS-42988"/>
        <s v="SS-43005"/>
        <s v="CBP_DO-42858"/>
        <s v="CBP_DO-42859"/>
        <s v="CBP_DO-42860"/>
        <s v="CBP_DA-42877"/>
        <s v="CBP_DO-42879"/>
        <s v="CBP_DO-42886"/>
        <s v="CBP_DO-42901"/>
        <s v="CBP_DO-42902"/>
        <s v="CBP_DA-42905"/>
        <s v="CBP_DO-42906"/>
        <s v="CBP_DO-42921"/>
        <s v="CBP_DO-42923"/>
        <s v="CBP_DO-42976"/>
        <s v="CBP_DA-42983"/>
        <s v="CBP_DO-42989"/>
        <s v="CBP_DO-43003"/>
        <s v="CBP_DO-43012"/>
        <s v="CBP_DO-43017"/>
        <s v="CBP_DO-43024"/>
        <s v="CBP_DO-43031"/>
        <s v="CBP_DA-43026"/>
        <s v="CBP_DA-43034"/>
        <s v="CBP_DO-43034"/>
        <s v="CBP_DO-43026"/>
        <m u="1"/>
        <s v="CBP_DO" u="1"/>
        <s v="CBP_DA" u="1"/>
      </sharedItems>
    </cacheField>
    <cacheField name="Programs" numFmtId="0">
      <sharedItems/>
    </cacheField>
    <cacheField name="Program Type" numFmtId="0">
      <sharedItems/>
    </cacheField>
    <cacheField name="# of Accounts" numFmtId="1">
      <sharedItems containsSemiMixedTypes="0" containsString="0" containsNumber="1" containsInteger="1" minValue="0" maxValue="8932"/>
    </cacheField>
    <cacheField name="Date/Time Published" numFmtId="0">
      <sharedItems containsSemiMixedTypes="0" containsNonDate="0" containsDate="1" containsString="0" minDate="2017-05-03T05:03:56" maxDate="2017-10-26T05:04:08"/>
    </cacheField>
    <cacheField name="HE1 MW" numFmtId="2">
      <sharedItems containsSemiMixedTypes="0" containsString="0" containsNumber="1" containsInteger="1" minValue="0" maxValue="0"/>
    </cacheField>
    <cacheField name="HE2 MW" numFmtId="2">
      <sharedItems containsSemiMixedTypes="0" containsString="0" containsNumber="1" containsInteger="1" minValue="0" maxValue="0"/>
    </cacheField>
    <cacheField name="HE3 MW" numFmtId="2">
      <sharedItems containsSemiMixedTypes="0" containsString="0" containsNumber="1" containsInteger="1" minValue="0" maxValue="0"/>
    </cacheField>
    <cacheField name="HE4 MW" numFmtId="2">
      <sharedItems containsSemiMixedTypes="0" containsString="0" containsNumber="1" containsInteger="1" minValue="0" maxValue="0"/>
    </cacheField>
    <cacheField name="HE5 MW" numFmtId="2">
      <sharedItems containsSemiMixedTypes="0" containsString="0" containsNumber="1" containsInteger="1" minValue="0" maxValue="0"/>
    </cacheField>
    <cacheField name="HE6 MW" numFmtId="2">
      <sharedItems containsSemiMixedTypes="0" containsString="0" containsNumber="1" containsInteger="1" minValue="0" maxValue="0"/>
    </cacheField>
    <cacheField name="HE7 MW" numFmtId="2">
      <sharedItems containsSemiMixedTypes="0" containsString="0" containsNumber="1" containsInteger="1" minValue="0" maxValue="0"/>
    </cacheField>
    <cacheField name="HE8 MW" numFmtId="2">
      <sharedItems containsSemiMixedTypes="0" containsString="0" containsNumber="1" containsInteger="1" minValue="0" maxValue="0"/>
    </cacheField>
    <cacheField name="HE9 MW" numFmtId="2">
      <sharedItems containsSemiMixedTypes="0" containsString="0" containsNumber="1" containsInteger="1" minValue="0" maxValue="0"/>
    </cacheField>
    <cacheField name="HE10 MW" numFmtId="2">
      <sharedItems containsSemiMixedTypes="0" containsString="0" containsNumber="1" containsInteger="1" minValue="0" maxValue="0"/>
    </cacheField>
    <cacheField name="HE11 MW" numFmtId="2">
      <sharedItems containsSemiMixedTypes="0" containsString="0" containsNumber="1" containsInteger="1" minValue="0" maxValue="0"/>
    </cacheField>
    <cacheField name="HE12 MW" numFmtId="2">
      <sharedItems containsSemiMixedTypes="0" containsString="0" containsNumber="1" minValue="0" maxValue="4.3829998970031738"/>
    </cacheField>
    <cacheField name="HE13 MW" numFmtId="2">
      <sharedItems containsSemiMixedTypes="0" containsString="0" containsNumber="1" minValue="0" maxValue="4.3829998970031738"/>
    </cacheField>
    <cacheField name="HE14 MW" numFmtId="2">
      <sharedItems containsSemiMixedTypes="0" containsString="0" containsNumber="1" minValue="0" maxValue="4.9232344627380371"/>
    </cacheField>
    <cacheField name="HE15 MW" numFmtId="2">
      <sharedItems containsSemiMixedTypes="0" containsString="0" containsNumber="1" minValue="0" maxValue="5.4283809661865234"/>
    </cacheField>
    <cacheField name="HE16 MW" numFmtId="2">
      <sharedItems containsSemiMixedTypes="0" containsString="0" containsNumber="1" minValue="0" maxValue="5.8686165809631348"/>
    </cacheField>
    <cacheField name="HE17 MW" numFmtId="2">
      <sharedItems containsSemiMixedTypes="0" containsString="0" containsNumber="1" minValue="0" maxValue="6.0200772285461426"/>
    </cacheField>
    <cacheField name="HE18 MW" numFmtId="2">
      <sharedItems containsSemiMixedTypes="0" containsString="0" containsNumber="1" minValue="0" maxValue="5.2943124771118164"/>
    </cacheField>
    <cacheField name="HE19 MW" numFmtId="2">
      <sharedItems containsSemiMixedTypes="0" containsString="0" containsNumber="1" minValue="0" maxValue="5.1421194076538086"/>
    </cacheField>
    <cacheField name="HE20 MW" numFmtId="2">
      <sharedItems containsSemiMixedTypes="0" containsString="0" containsNumber="1" minValue="0" maxValue="5.0769610404968262"/>
    </cacheField>
    <cacheField name="HE21 MW" numFmtId="2">
      <sharedItems containsSemiMixedTypes="0" containsString="0" containsNumber="1" minValue="0" maxValue="3.531480073928833"/>
    </cacheField>
    <cacheField name="HE22 MW" numFmtId="2">
      <sharedItems containsSemiMixedTypes="0" containsString="0" containsNumber="1" containsInteger="1" minValue="0" maxValue="0"/>
    </cacheField>
    <cacheField name="HE23 MW" numFmtId="2">
      <sharedItems containsSemiMixedTypes="0" containsString="0" containsNumber="1" containsInteger="1" minValue="0" maxValue="0"/>
    </cacheField>
    <cacheField name="HE24 MW" numFmtId="2">
      <sharedItems containsSemiMixedTypes="0" containsString="0" containsNumber="1" containsInteger="1" minValue="0" maxValue="0"/>
    </cacheField>
    <cacheField name="Average" numFmtId="0">
      <sharedItems containsSemiMixedTypes="0" containsString="0" containsNumber="1" minValue="0" maxValue="5.506924343109131"/>
    </cacheField>
    <cacheField name="HE_start" numFmtId="0">
      <sharedItems containsMixedTypes="1" containsNumber="1" containsInteger="1" minValue="12" maxValue="18"/>
    </cacheField>
    <cacheField name="HE_end" numFmtId="0">
      <sharedItems containsMixedTypes="1" containsNumber="1" containsInteger="1" minValue="15" maxValue="21"/>
    </cacheField>
    <cacheField name="EventStartHE" numFmtId="0">
      <sharedItems/>
    </cacheField>
    <cacheField name="EventEndHE" numFmtId="0">
      <sharedItems/>
    </cacheField>
    <cacheField name="EventStartHE_flag" numFmtId="0">
      <sharedItems/>
    </cacheField>
    <cacheField name="EventEndHE_flag" numFmtId="0">
      <sharedItems/>
    </cacheField>
    <cacheField name="flag" numFmtId="0">
      <sharedItems containsSemiMixedTypes="0" containsString="0" containsNumber="1" containsInteger="1" minValue="4" maxValue="127"/>
    </cacheField>
    <cacheField name="Average_Potential Event Hour (HE)" numFmtId="2">
      <sharedItems containsBlank="1" containsMixedTypes="1" containsNumber="1" minValue="0" maxValue="5.3197814226150513"/>
    </cacheField>
    <cacheField name="date" numFmtId="14">
      <sharedItems containsSemiMixedTypes="0" containsNonDate="0" containsDate="1" containsString="0" minDate="2017-05-03T00:00:00" maxDate="2017-10-27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edBy="Garcia-Rodriguez, Lizzette" refreshedDate="43229.501628124999" createdVersion="6" refreshedVersion="6" minRefreshableVersion="3" recordCount="155">
  <cacheSource type="worksheet">
    <worksheetSource ref="A140:AM295" sheet="Supporting data_Dailly Forecast"/>
  </cacheSource>
  <cacheFields count="39">
    <cacheField name="DESCRIP" numFmtId="0">
      <sharedItems count="46">
        <s v="SS-42948"/>
        <s v="SS-42949"/>
        <s v="SS-42975"/>
        <s v="SS-42950"/>
        <s v="SS-42954"/>
        <s v="SS-42955"/>
        <s v="SS-42976"/>
        <s v="SS-42978"/>
        <s v="SS-42979"/>
        <s v="SS-42980"/>
        <s v="SS-42983"/>
        <s v="SS-42989"/>
        <s v="SS-42990"/>
        <s v="SS-43003"/>
        <s v="SS-43004"/>
        <s v="SS-43006"/>
        <s v="SS-43032"/>
        <s v="CBP_DA-42948"/>
        <s v="CBP_DO-42948"/>
        <s v="CBP_DA-42949"/>
        <s v="CBP_DO-42949"/>
        <s v="CBP_DA-42975"/>
        <s v="CBP_DO-42975"/>
        <s v="CBP_DA-42977"/>
        <s v="CBP_DO-42977"/>
        <s v="CBP_DA-42978"/>
        <s v="CBP_DO-42978"/>
        <s v="CBP_DA-42979"/>
        <s v="CBP_DO-42979"/>
        <s v="CBP_DA-43031"/>
        <s v="CBP_DO-43031"/>
        <s v="CBP_DA-43032"/>
        <s v="CBP_DO-43032"/>
        <s v="CBP_DA-43033"/>
        <s v="CBP_DO-43033"/>
        <s v="CBP_DA-42906"/>
        <s v="CBP_DA-42907"/>
        <s v="CBP_DA-42908"/>
        <s v="CBP_DA-42923"/>
        <s v="CBP_DA-42950"/>
        <s v="CBP_DA-42969"/>
        <s v="CBP_DA-42976"/>
        <s v="CBP_DA-42989"/>
        <s v="CBP_DA-43024"/>
        <s v="CBP_DA-43025"/>
        <s v="CBP_DA-43035"/>
      </sharedItems>
    </cacheField>
    <cacheField name="Programs" numFmtId="0">
      <sharedItems/>
    </cacheField>
    <cacheField name="Program Type" numFmtId="0">
      <sharedItems/>
    </cacheField>
    <cacheField name="# of Accounts" numFmtId="0">
      <sharedItems containsSemiMixedTypes="0" containsString="0" containsNumber="1" containsInteger="1" minValue="0" maxValue="8932"/>
    </cacheField>
    <cacheField name="Date/Time Published" numFmtId="0">
      <sharedItems containsSemiMixedTypes="0" containsNonDate="0" containsDate="1" containsString="0" minDate="2017-06-20T05:04:30" maxDate="2017-10-27T05:04:00"/>
    </cacheField>
    <cacheField name="HE1 MW" numFmtId="2">
      <sharedItems containsSemiMixedTypes="0" containsString="0" containsNumber="1" containsInteger="1" minValue="0" maxValue="0"/>
    </cacheField>
    <cacheField name="HE2 MW" numFmtId="2">
      <sharedItems containsSemiMixedTypes="0" containsString="0" containsNumber="1" containsInteger="1" minValue="0" maxValue="0"/>
    </cacheField>
    <cacheField name="HE3 MW" numFmtId="2">
      <sharedItems containsSemiMixedTypes="0" containsString="0" containsNumber="1" containsInteger="1" minValue="0" maxValue="0"/>
    </cacheField>
    <cacheField name="HE4 MW" numFmtId="2">
      <sharedItems containsSemiMixedTypes="0" containsString="0" containsNumber="1" containsInteger="1" minValue="0" maxValue="0"/>
    </cacheField>
    <cacheField name="HE5 MW" numFmtId="2">
      <sharedItems containsSemiMixedTypes="0" containsString="0" containsNumber="1" containsInteger="1" minValue="0" maxValue="0"/>
    </cacheField>
    <cacheField name="HE6 MW" numFmtId="2">
      <sharedItems containsSemiMixedTypes="0" containsString="0" containsNumber="1" containsInteger="1" minValue="0" maxValue="0"/>
    </cacheField>
    <cacheField name="HE7 MW" numFmtId="2">
      <sharedItems containsSemiMixedTypes="0" containsString="0" containsNumber="1" containsInteger="1" minValue="0" maxValue="0"/>
    </cacheField>
    <cacheField name="HE8 MW" numFmtId="2">
      <sharedItems containsSemiMixedTypes="0" containsString="0" containsNumber="1" containsInteger="1" minValue="0" maxValue="0"/>
    </cacheField>
    <cacheField name="HE9 MW" numFmtId="2">
      <sharedItems containsSemiMixedTypes="0" containsString="0" containsNumber="1" containsInteger="1" minValue="0" maxValue="0"/>
    </cacheField>
    <cacheField name="HE10 MW" numFmtId="2">
      <sharedItems containsSemiMixedTypes="0" containsString="0" containsNumber="1" containsInteger="1" minValue="0" maxValue="0"/>
    </cacheField>
    <cacheField name="HE11 MW" numFmtId="2">
      <sharedItems containsSemiMixedTypes="0" containsString="0" containsNumber="1" containsInteger="1" minValue="0" maxValue="0"/>
    </cacheField>
    <cacheField name="HE12 MW" numFmtId="2">
      <sharedItems containsSemiMixedTypes="0" containsString="0" containsNumber="1" minValue="0" maxValue="4.3829998970031738"/>
    </cacheField>
    <cacheField name="HE13 MW" numFmtId="2">
      <sharedItems containsSemiMixedTypes="0" containsString="0" containsNumber="1" minValue="0" maxValue="4.3829998970031738"/>
    </cacheField>
    <cacheField name="HE14 MW" numFmtId="2">
      <sharedItems containsSemiMixedTypes="0" containsString="0" containsNumber="1" minValue="0" maxValue="4.9482560157775879"/>
    </cacheField>
    <cacheField name="HE15 MW" numFmtId="2">
      <sharedItems containsSemiMixedTypes="0" containsString="0" containsNumber="1" minValue="0" maxValue="5.4559693336486816"/>
    </cacheField>
    <cacheField name="HE16 MW" numFmtId="2">
      <sharedItems containsSemiMixedTypes="0" containsString="0" containsNumber="1" minValue="0" maxValue="5.8984427452087402"/>
    </cacheField>
    <cacheField name="HE17 MW" numFmtId="2">
      <sharedItems containsSemiMixedTypes="0" containsString="0" containsNumber="1" minValue="0" maxValue="6.0506730079650879"/>
    </cacheField>
    <cacheField name="HE18 MW" numFmtId="2">
      <sharedItems containsSemiMixedTypes="0" containsString="0" containsNumber="1" minValue="0" maxValue="5.3212199211120605"/>
    </cacheField>
    <cacheField name="HE19 MW" numFmtId="2">
      <sharedItems containsSemiMixedTypes="0" containsString="0" containsNumber="1" minValue="0" maxValue="5.1924700736999512"/>
    </cacheField>
    <cacheField name="HE20 MW" numFmtId="2">
      <sharedItems containsSemiMixedTypes="0" containsString="0" containsNumber="1" minValue="0" maxValue="5.1266446113586426"/>
    </cacheField>
    <cacheField name="HE21 MW" numFmtId="2">
      <sharedItems containsSemiMixedTypes="0" containsString="0" containsNumber="1" minValue="0" maxValue="5.1036453247070313"/>
    </cacheField>
    <cacheField name="HE22 MW" numFmtId="2">
      <sharedItems containsSemiMixedTypes="0" containsString="0" containsNumber="1" containsInteger="1" minValue="0" maxValue="0"/>
    </cacheField>
    <cacheField name="HE23 MW" numFmtId="2">
      <sharedItems containsSemiMixedTypes="0" containsString="0" containsNumber="1" containsInteger="1" minValue="0" maxValue="0"/>
    </cacheField>
    <cacheField name="HE24 MW" numFmtId="2">
      <sharedItems containsSemiMixedTypes="0" containsString="0" containsNumber="1" containsInteger="1" minValue="0" maxValue="0"/>
    </cacheField>
    <cacheField name="Average" numFmtId="0">
      <sharedItems containsNonDate="0" containsString="0" containsBlank="1"/>
    </cacheField>
    <cacheField name="HE_start" numFmtId="0">
      <sharedItems containsMixedTypes="1" containsNumber="1" containsInteger="1" minValue="16" maxValue="20"/>
    </cacheField>
    <cacheField name="HE_end" numFmtId="0">
      <sharedItems containsMixedTypes="1" containsNumber="1" containsInteger="1" minValue="19" maxValue="21"/>
    </cacheField>
    <cacheField name="EventStartHE" numFmtId="0">
      <sharedItems/>
    </cacheField>
    <cacheField name="EventEndHE" numFmtId="0">
      <sharedItems/>
    </cacheField>
    <cacheField name="EventStartHE_flag" numFmtId="0">
      <sharedItems/>
    </cacheField>
    <cacheField name="EventEndHE_flag" numFmtId="0">
      <sharedItems/>
    </cacheField>
    <cacheField name="flag" numFmtId="0">
      <sharedItems containsSemiMixedTypes="0" containsString="0" containsNumber="1" containsInteger="1" minValue="141" maxValue="295"/>
    </cacheField>
    <cacheField name="Average_Potential Event Hour (HE)" numFmtId="2">
      <sharedItems containsMixedTypes="1" containsNumber="1" minValue="0" maxValue="4.9574893712997437"/>
    </cacheField>
    <cacheField name="date" numFmtId="14">
      <sharedItems containsSemiMixedTypes="0" containsNonDate="0" containsDate="1" containsString="0" minDate="2017-06-20T00:00:00" maxDate="2017-10-28T00:00:0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24">
  <r>
    <x v="0"/>
    <s v="AC_COM_30_2017"/>
    <s v="DAYOF"/>
    <n v="1009"/>
    <d v="2017-08-09T05:01:39"/>
    <n v="0"/>
    <n v="0"/>
    <n v="0"/>
    <n v="0"/>
    <n v="0"/>
    <n v="0"/>
    <n v="0"/>
    <n v="0"/>
    <n v="0"/>
    <n v="0"/>
    <n v="0"/>
    <n v="0"/>
    <n v="0.71445697546005249"/>
    <n v="0.72598052024841309"/>
    <n v="0.84752720594406128"/>
    <n v="0.70293354988098145"/>
    <n v="0.61613363027572632"/>
    <n v="0.48398700356483459"/>
    <n v="0.42636951804161072"/>
    <n v="0.40332251787185669"/>
    <n v="0"/>
    <n v="0"/>
    <n v="0"/>
    <n v="0"/>
    <n v="0.6753123819828033"/>
    <n v="18"/>
    <n v="21"/>
    <s v="HE18"/>
    <s v="HE21"/>
    <s v="w"/>
    <s v="z"/>
    <n v="4"/>
    <n v="0.3284197598695755"/>
    <d v="2017-08-09T00:00:00"/>
  </r>
  <r>
    <x v="0"/>
    <s v="AC_COM_50_2017"/>
    <s v="DAYOF"/>
    <n v="3616"/>
    <d v="2017-08-09T05:01:39"/>
    <n v="0"/>
    <n v="0"/>
    <n v="0"/>
    <n v="0"/>
    <n v="0"/>
    <n v="0"/>
    <n v="0"/>
    <n v="0"/>
    <n v="0"/>
    <n v="0"/>
    <n v="0"/>
    <n v="0"/>
    <n v="2.3018276691436768"/>
    <n v="2.3212459087371826"/>
    <n v="2.5457172393798828"/>
    <n v="2.4219491481781006"/>
    <n v="2.3272333145141602"/>
    <n v="1.6058571338653564"/>
    <n v="1.405293345451355"/>
    <n v="1.3059530258178711"/>
    <n v="0"/>
    <n v="0"/>
    <n v="0"/>
    <n v="0"/>
    <n v="2.2444005489349363"/>
    <n v="18"/>
    <n v="21"/>
    <s v="HE18"/>
    <s v="HE21"/>
    <s v="w"/>
    <s v="z"/>
    <n v="5"/>
    <n v="1.0792758762836456"/>
    <d v="2017-08-09T00:00:00"/>
  </r>
  <r>
    <x v="0"/>
    <s v="AC_RES_100_2017"/>
    <s v="DAYOF"/>
    <n v="5606"/>
    <d v="2017-08-09T05:01:39"/>
    <n v="0"/>
    <n v="0"/>
    <n v="0"/>
    <n v="0"/>
    <n v="0"/>
    <n v="0"/>
    <n v="0"/>
    <n v="0"/>
    <n v="0"/>
    <n v="0"/>
    <n v="0"/>
    <n v="0"/>
    <n v="1.6783686876296997"/>
    <n v="1.8875772953033447"/>
    <n v="2.3311076164245605"/>
    <n v="2.7476749420166016"/>
    <n v="3.0421276092529297"/>
    <n v="2.9160082340240479"/>
    <n v="2.9770550727844238"/>
    <n v="2.9405632019042969"/>
    <n v="0"/>
    <n v="0"/>
    <n v="0"/>
    <n v="0"/>
    <n v="2.5848991394042971"/>
    <n v="18"/>
    <n v="21"/>
    <s v="HE18"/>
    <s v="HE21"/>
    <s v="w"/>
    <s v="z"/>
    <n v="6"/>
    <n v="2.2084066271781921"/>
    <d v="2017-08-09T00:00:00"/>
  </r>
  <r>
    <x v="0"/>
    <s v="AC_RES_50_2017"/>
    <s v="DAYOF"/>
    <n v="8932"/>
    <d v="2017-08-09T05:01:39"/>
    <n v="0"/>
    <n v="0"/>
    <n v="0"/>
    <n v="0"/>
    <n v="0"/>
    <n v="0"/>
    <n v="0"/>
    <n v="0"/>
    <n v="0"/>
    <n v="0"/>
    <n v="0"/>
    <n v="0"/>
    <n v="3.3608419895172119"/>
    <n v="3.8473160266876221"/>
    <n v="4.2420682907104492"/>
    <n v="4.5860953330993652"/>
    <n v="4.7044568061828613"/>
    <n v="4.1373000144958496"/>
    <n v="4.0005712509155273"/>
    <n v="3.7864828109741211"/>
    <n v="0"/>
    <n v="0"/>
    <n v="0"/>
    <n v="0"/>
    <n v="4.3034472942352293"/>
    <n v="18"/>
    <n v="21"/>
    <s v="HE18"/>
    <s v="HE21"/>
    <s v="w"/>
    <s v="z"/>
    <n v="7"/>
    <n v="2.9810885190963745"/>
    <d v="2017-08-09T00:00:00"/>
  </r>
  <r>
    <x v="1"/>
    <s v="AC_COM_30_2017"/>
    <s v="DAYOF"/>
    <n v="1009"/>
    <d v="2017-08-10T05:01:27"/>
    <n v="0"/>
    <n v="0"/>
    <n v="0"/>
    <n v="0"/>
    <n v="0"/>
    <n v="0"/>
    <n v="0"/>
    <n v="0"/>
    <n v="0"/>
    <n v="0"/>
    <n v="0"/>
    <n v="0"/>
    <n v="0.71445697546005249"/>
    <n v="0.72598052024841309"/>
    <n v="0.84761840105056763"/>
    <n v="0.70293354988098145"/>
    <n v="0.61621665954589844"/>
    <n v="0.48398700356483459"/>
    <n v="0.42636951804161072"/>
    <n v="0.40332251787185669"/>
    <n v="0"/>
    <n v="0"/>
    <n v="0"/>
    <n v="0"/>
    <n v="0.67534722685813908"/>
    <n v="18"/>
    <n v="21"/>
    <s v="HE18"/>
    <s v="HE21"/>
    <s v="w"/>
    <s v="z"/>
    <n v="8"/>
    <n v="0.3284197598695755"/>
    <d v="2017-08-10T00:00:00"/>
  </r>
  <r>
    <x v="1"/>
    <s v="AC_COM_50_2017"/>
    <s v="DAYOF"/>
    <n v="3616"/>
    <d v="2017-08-10T05:01:27"/>
    <n v="0"/>
    <n v="0"/>
    <n v="0"/>
    <n v="0"/>
    <n v="0"/>
    <n v="0"/>
    <n v="0"/>
    <n v="0"/>
    <n v="0"/>
    <n v="0"/>
    <n v="0"/>
    <n v="0"/>
    <n v="2.3043310642242432"/>
    <n v="2.3237705230712891"/>
    <n v="2.5484859943389893"/>
    <n v="2.4245834350585938"/>
    <n v="2.3297643661499023"/>
    <n v="1.6076036691665649"/>
    <n v="1.4068217277526855"/>
    <n v="1.3073732852935791"/>
    <n v="0"/>
    <n v="0"/>
    <n v="0"/>
    <n v="0"/>
    <n v="2.2468415975570677"/>
    <n v="18"/>
    <n v="21"/>
    <s v="HE18"/>
    <s v="HE21"/>
    <s v="w"/>
    <s v="z"/>
    <n v="9"/>
    <n v="1.0804496705532074"/>
    <d v="2017-08-10T00:00:00"/>
  </r>
  <r>
    <x v="1"/>
    <s v="AC_RES_100_2017"/>
    <s v="DAYOF"/>
    <n v="5606"/>
    <d v="2017-08-10T05:01:27"/>
    <n v="0"/>
    <n v="0"/>
    <n v="0"/>
    <n v="0"/>
    <n v="0"/>
    <n v="0"/>
    <n v="0"/>
    <n v="0"/>
    <n v="0"/>
    <n v="0"/>
    <n v="0"/>
    <n v="0"/>
    <n v="1.6897600889205933"/>
    <n v="1.9004068374633789"/>
    <n v="2.3468165397644043"/>
    <n v="2.7662062644958496"/>
    <n v="3.0626978874206543"/>
    <n v="2.9357542991638184"/>
    <n v="2.9971952438354492"/>
    <n v="2.9604368209838867"/>
    <n v="0"/>
    <n v="0"/>
    <n v="0"/>
    <n v="0"/>
    <n v="2.602376365661621"/>
    <n v="18"/>
    <n v="21"/>
    <s v="HE18"/>
    <s v="HE21"/>
    <s v="w"/>
    <s v="z"/>
    <n v="10"/>
    <n v="2.2233465909957886"/>
    <d v="2017-08-10T00:00:00"/>
  </r>
  <r>
    <x v="1"/>
    <s v="AC_RES_50_2017"/>
    <s v="DAYOF"/>
    <n v="8932"/>
    <d v="2017-08-10T05:01:27"/>
    <n v="0"/>
    <n v="0"/>
    <n v="0"/>
    <n v="0"/>
    <n v="0"/>
    <n v="0"/>
    <n v="0"/>
    <n v="0"/>
    <n v="0"/>
    <n v="0"/>
    <n v="0"/>
    <n v="0"/>
    <n v="3.3695852756500244"/>
    <n v="3.8573243618011475"/>
    <n v="4.2531042098999023"/>
    <n v="4.5980257987976074"/>
    <n v="4.7166957855224609"/>
    <n v="4.1480631828308105"/>
    <n v="4.0109782218933105"/>
    <n v="3.7963333129882813"/>
    <n v="0"/>
    <n v="0"/>
    <n v="0"/>
    <n v="0"/>
    <n v="4.3146426677703857"/>
    <n v="18"/>
    <n v="21"/>
    <s v="HE18"/>
    <s v="HE21"/>
    <s v="w"/>
    <s v="z"/>
    <n v="11"/>
    <n v="2.9888436794281006"/>
    <d v="2017-08-10T00:00:00"/>
  </r>
  <r>
    <x v="2"/>
    <s v="AC_COM_30_2017"/>
    <s v="DAYOF"/>
    <n v="1009"/>
    <d v="2017-08-11T05:04:43"/>
    <n v="0"/>
    <n v="0"/>
    <n v="0"/>
    <n v="0"/>
    <n v="0"/>
    <n v="0"/>
    <n v="0"/>
    <n v="0"/>
    <n v="0"/>
    <n v="0"/>
    <n v="0"/>
    <n v="0"/>
    <n v="0.71445697546005249"/>
    <n v="0.72598052024841309"/>
    <n v="0.84684330224990845"/>
    <n v="0.70293354988098145"/>
    <n v="0.61551088094711304"/>
    <n v="0.48398700356483459"/>
    <n v="0.42636951804161072"/>
    <n v="0.40332251787185669"/>
    <n v="0"/>
    <n v="0"/>
    <n v="0"/>
    <n v="0"/>
    <n v="0.67505105137825017"/>
    <n v="17"/>
    <n v="20"/>
    <s v="HE17"/>
    <s v="HE20"/>
    <s v="v"/>
    <s v="y"/>
    <n v="12"/>
    <n v="0.3284197598695755"/>
    <d v="2017-08-11T00:00:00"/>
  </r>
  <r>
    <x v="2"/>
    <s v="AC_COM_50_2017"/>
    <s v="DAYOF"/>
    <n v="3616"/>
    <d v="2017-08-11T05:04:43"/>
    <n v="0"/>
    <n v="0"/>
    <n v="0"/>
    <n v="0"/>
    <n v="0"/>
    <n v="0"/>
    <n v="0"/>
    <n v="0"/>
    <n v="0"/>
    <n v="0"/>
    <n v="0"/>
    <n v="0"/>
    <n v="2.2830519676208496"/>
    <n v="2.3023116588592529"/>
    <n v="2.524951696395874"/>
    <n v="2.402193546295166"/>
    <n v="2.3082501888275146"/>
    <n v="1.5927581787109375"/>
    <n v="1.3938302993774414"/>
    <n v="1.2953002452850342"/>
    <n v="0"/>
    <n v="0"/>
    <n v="0"/>
    <n v="0"/>
    <n v="2.226093053817749"/>
    <n v="17"/>
    <n v="20"/>
    <s v="HE17"/>
    <s v="HE20"/>
    <s v="v"/>
    <s v="y"/>
    <n v="13"/>
    <n v="1.6475347280502319"/>
    <d v="2017-08-11T00:00:00"/>
  </r>
  <r>
    <x v="2"/>
    <s v="AC_RES_100_2017"/>
    <s v="DAYOF"/>
    <n v="5606"/>
    <d v="2017-08-11T05:04:43"/>
    <n v="0"/>
    <n v="0"/>
    <n v="0"/>
    <n v="0"/>
    <n v="0"/>
    <n v="0"/>
    <n v="0"/>
    <n v="0"/>
    <n v="0"/>
    <n v="0"/>
    <n v="0"/>
    <n v="0"/>
    <n v="1.5929324626922607"/>
    <n v="1.7913550138473511"/>
    <n v="2.2132885456085205"/>
    <n v="2.6086909770965576"/>
    <n v="2.8878521919250488"/>
    <n v="2.7679116725921631"/>
    <n v="2.8260042667388916"/>
    <n v="2.7915124893188477"/>
    <n v="0"/>
    <n v="0"/>
    <n v="0"/>
    <n v="0"/>
    <n v="2.453819680213928"/>
    <n v="17"/>
    <n v="20"/>
    <s v="HE17"/>
    <s v="HE20"/>
    <s v="v"/>
    <s v="y"/>
    <n v="14"/>
    <n v="2.8183201551437378"/>
    <d v="2017-08-11T00:00:00"/>
  </r>
  <r>
    <x v="2"/>
    <s v="AC_RES_50_2017"/>
    <s v="DAYOF"/>
    <n v="8932"/>
    <d v="2017-08-11T05:04:43"/>
    <n v="0"/>
    <n v="0"/>
    <n v="0"/>
    <n v="0"/>
    <n v="0"/>
    <n v="0"/>
    <n v="0"/>
    <n v="0"/>
    <n v="0"/>
    <n v="0"/>
    <n v="0"/>
    <n v="0"/>
    <n v="3.2952694892883301"/>
    <n v="3.7722518444061279"/>
    <n v="4.1593027114868164"/>
    <n v="4.496617317199707"/>
    <n v="4.6126699447631836"/>
    <n v="4.0565781593322754"/>
    <n v="3.9225168228149414"/>
    <n v="3.7126059532165527"/>
    <n v="0"/>
    <n v="0"/>
    <n v="0"/>
    <n v="0"/>
    <n v="4.2194839954376224"/>
    <n v="17"/>
    <n v="20"/>
    <s v="HE17"/>
    <s v="HE20"/>
    <s v="v"/>
    <s v="y"/>
    <n v="15"/>
    <n v="4.0760927200317383"/>
    <d v="2017-08-11T00:00:00"/>
  </r>
  <r>
    <x v="3"/>
    <s v="AC_COM_30_2017"/>
    <s v="DAYOF"/>
    <n v="1009"/>
    <d v="2017-08-21T05:02:54"/>
    <n v="0"/>
    <n v="0"/>
    <n v="0"/>
    <n v="0"/>
    <n v="0"/>
    <n v="0"/>
    <n v="0"/>
    <n v="0"/>
    <n v="0"/>
    <n v="0"/>
    <n v="0"/>
    <n v="0"/>
    <n v="0.71445697546005249"/>
    <n v="0.72598052024841309"/>
    <n v="0.84543001651763916"/>
    <n v="0.70293354988098145"/>
    <n v="0.6142238974571228"/>
    <n v="0.48398700356483459"/>
    <n v="0.42636951804161072"/>
    <n v="0.40332251787185669"/>
    <n v="0"/>
    <n v="0"/>
    <n v="0"/>
    <n v="0"/>
    <n v="0.67451099753379817"/>
    <e v="#N/A"/>
    <e v="#N/A"/>
    <e v="#N/A"/>
    <e v="#N/A"/>
    <e v="#N/A"/>
    <e v="#N/A"/>
    <n v="16"/>
    <m/>
    <d v="2017-08-21T00:00:00"/>
  </r>
  <r>
    <x v="3"/>
    <s v="AC_COM_50_2017"/>
    <s v="DAYOF"/>
    <n v="3616"/>
    <d v="2017-08-21T05:02:54"/>
    <n v="0"/>
    <n v="0"/>
    <n v="0"/>
    <n v="0"/>
    <n v="0"/>
    <n v="0"/>
    <n v="0"/>
    <n v="0"/>
    <n v="0"/>
    <n v="0"/>
    <n v="0"/>
    <n v="0"/>
    <n v="2.2442488670349121"/>
    <n v="2.263181209564209"/>
    <n v="2.4820358753204346"/>
    <n v="2.3613655567169189"/>
    <n v="2.2690186500549316"/>
    <n v="1.5656870603561401"/>
    <n v="1.3701403141021729"/>
    <n v="1.273284912109375"/>
    <n v="0"/>
    <n v="0"/>
    <n v="0"/>
    <n v="0"/>
    <n v="2.1882576704025269"/>
    <e v="#N/A"/>
    <e v="#N/A"/>
    <e v="#N/A"/>
    <e v="#N/A"/>
    <e v="#N/A"/>
    <e v="#N/A"/>
    <n v="17"/>
    <m/>
    <d v="2017-08-21T00:00:00"/>
  </r>
  <r>
    <x v="3"/>
    <s v="AC_RES_100_2017"/>
    <s v="DAYOF"/>
    <n v="5606"/>
    <d v="2017-08-21T05:02:54"/>
    <n v="0"/>
    <n v="0"/>
    <n v="0"/>
    <n v="0"/>
    <n v="0"/>
    <n v="0"/>
    <n v="0"/>
    <n v="0"/>
    <n v="0"/>
    <n v="0"/>
    <n v="0"/>
    <n v="0"/>
    <n v="1.4163644313812256"/>
    <n v="1.5924955606460571"/>
    <n v="1.9697959423065186"/>
    <n v="2.3214566707611084"/>
    <n v="2.5690159797668457"/>
    <n v="2.4618451595306396"/>
    <n v="2.5138320922851563"/>
    <n v="2.483473539352417"/>
    <n v="0"/>
    <n v="0"/>
    <n v="0"/>
    <n v="0"/>
    <n v="2.182921862602234"/>
    <e v="#N/A"/>
    <e v="#N/A"/>
    <e v="#N/A"/>
    <e v="#N/A"/>
    <e v="#N/A"/>
    <e v="#N/A"/>
    <n v="18"/>
    <m/>
    <d v="2017-08-21T00:00:00"/>
  </r>
  <r>
    <x v="3"/>
    <s v="AC_RES_50_2017"/>
    <s v="DAYOF"/>
    <n v="8932"/>
    <d v="2017-08-21T05:02:54"/>
    <n v="0"/>
    <n v="0"/>
    <n v="0"/>
    <n v="0"/>
    <n v="0"/>
    <n v="0"/>
    <n v="0"/>
    <n v="0"/>
    <n v="0"/>
    <n v="0"/>
    <n v="0"/>
    <n v="0"/>
    <n v="3.1597528457641602"/>
    <n v="3.617119312286377"/>
    <n v="3.9882528781890869"/>
    <n v="4.3116950988769531"/>
    <n v="4.4229755401611328"/>
    <n v="3.8897528648376465"/>
    <n v="3.7612051963806152"/>
    <n v="3.5599265098571777"/>
    <n v="0"/>
    <n v="0"/>
    <n v="0"/>
    <n v="0"/>
    <n v="4.0459591388702396"/>
    <e v="#N/A"/>
    <e v="#N/A"/>
    <e v="#N/A"/>
    <e v="#N/A"/>
    <e v="#N/A"/>
    <e v="#N/A"/>
    <n v="19"/>
    <m/>
    <d v="2017-08-21T00:00:00"/>
  </r>
  <r>
    <x v="4"/>
    <s v="AC_COM_30_2017"/>
    <s v="DAYOF"/>
    <n v="1009"/>
    <d v="2017-08-22T05:02:57"/>
    <n v="0"/>
    <n v="0"/>
    <n v="0"/>
    <n v="0"/>
    <n v="0"/>
    <n v="0"/>
    <n v="0"/>
    <n v="0"/>
    <n v="0"/>
    <n v="0"/>
    <n v="0"/>
    <n v="0"/>
    <n v="0.71445697546005249"/>
    <n v="0.72598052024841309"/>
    <n v="0.84615945816040039"/>
    <n v="0.70293354988098145"/>
    <n v="0.61488813161849976"/>
    <n v="0.48398700356483459"/>
    <n v="0.42636951804161072"/>
    <n v="0.40332251787185669"/>
    <n v="0"/>
    <n v="0"/>
    <n v="0"/>
    <n v="0"/>
    <n v="0.67478973269462583"/>
    <n v="17"/>
    <n v="20"/>
    <s v="HE17"/>
    <s v="HE20"/>
    <s v="v"/>
    <s v="y"/>
    <n v="20"/>
    <n v="0.48214179277420044"/>
    <d v="2017-08-22T00:00:00"/>
  </r>
  <r>
    <x v="4"/>
    <s v="AC_COM_50_2017"/>
    <s v="DAYOF"/>
    <n v="3616"/>
    <d v="2017-08-22T05:02:57"/>
    <n v="0"/>
    <n v="0"/>
    <n v="0"/>
    <n v="0"/>
    <n v="0"/>
    <n v="0"/>
    <n v="0"/>
    <n v="0"/>
    <n v="0"/>
    <n v="0"/>
    <n v="0"/>
    <n v="0"/>
    <n v="2.2642760276794434"/>
    <n v="2.2833776473999023"/>
    <n v="2.5041861534118652"/>
    <n v="2.3824379444122314"/>
    <n v="2.2892673015594482"/>
    <n v="1.5796592235565186"/>
    <n v="1.3823673725128174"/>
    <n v="1.2846477031707764"/>
    <n v="0"/>
    <n v="0"/>
    <n v="0"/>
    <n v="0"/>
    <n v="2.207785654067993"/>
    <n v="17"/>
    <n v="20"/>
    <s v="HE17"/>
    <s v="HE20"/>
    <s v="v"/>
    <s v="y"/>
    <n v="21"/>
    <n v="1.6339854001998901"/>
    <d v="2017-08-22T00:00:00"/>
  </r>
  <r>
    <x v="4"/>
    <s v="AC_RES_100_2017"/>
    <s v="DAYOF"/>
    <n v="5606"/>
    <d v="2017-08-22T05:02:57"/>
    <n v="0"/>
    <n v="0"/>
    <n v="0"/>
    <n v="0"/>
    <n v="0"/>
    <n v="0"/>
    <n v="0"/>
    <n v="0"/>
    <n v="0"/>
    <n v="0"/>
    <n v="0"/>
    <n v="0"/>
    <n v="1.5074962377548218"/>
    <n v="1.6951327323913574"/>
    <n v="2.0954694747924805"/>
    <n v="2.4697065353393555"/>
    <n v="2.733576774597168"/>
    <n v="2.6198148727416992"/>
    <n v="2.6749532222747803"/>
    <n v="2.6424615383148193"/>
    <n v="0"/>
    <n v="0"/>
    <n v="0"/>
    <n v="0"/>
    <n v="2.3227400779724121"/>
    <n v="17"/>
    <n v="20"/>
    <s v="HE17"/>
    <s v="HE20"/>
    <s v="v"/>
    <s v="y"/>
    <n v="22"/>
    <n v="2.6677016019821167"/>
    <d v="2017-08-22T00:00:00"/>
  </r>
  <r>
    <x v="4"/>
    <s v="AC_RES_50_2017"/>
    <s v="DAYOF"/>
    <n v="8932"/>
    <d v="2017-08-22T05:02:57"/>
    <n v="0"/>
    <n v="0"/>
    <n v="0"/>
    <n v="0"/>
    <n v="0"/>
    <n v="0"/>
    <n v="0"/>
    <n v="0"/>
    <n v="0"/>
    <n v="0"/>
    <n v="0"/>
    <n v="0"/>
    <n v="3.2296969890594482"/>
    <n v="3.6971876621246338"/>
    <n v="4.0765366554260254"/>
    <n v="4.4071388244628906"/>
    <n v="4.5208821296691895"/>
    <n v="3.9758563041687012"/>
    <n v="3.8444628715515137"/>
    <n v="3.6387288570404053"/>
    <n v="0"/>
    <n v="0"/>
    <n v="0"/>
    <n v="0"/>
    <n v="4.1355203151702877"/>
    <n v="17"/>
    <n v="20"/>
    <s v="HE17"/>
    <s v="HE20"/>
    <s v="v"/>
    <s v="y"/>
    <n v="23"/>
    <n v="3.9949825406074524"/>
    <d v="2017-08-22T00:00:00"/>
  </r>
  <r>
    <x v="5"/>
    <s v="AC_COM_30_2017"/>
    <s v="DAYOF"/>
    <n v="1009"/>
    <d v="2017-08-23T05:02:54"/>
    <n v="0"/>
    <n v="0"/>
    <n v="0"/>
    <n v="0"/>
    <n v="0"/>
    <n v="0"/>
    <n v="0"/>
    <n v="0"/>
    <n v="0"/>
    <n v="0"/>
    <n v="0"/>
    <n v="0"/>
    <n v="0.71445697546005249"/>
    <n v="0.72598052024841309"/>
    <n v="0.84488284587860107"/>
    <n v="0.70293354988098145"/>
    <n v="0.61372572183609009"/>
    <n v="0.48398700356483459"/>
    <n v="0.42636951804161072"/>
    <n v="0.40332251787185669"/>
    <n v="0"/>
    <n v="0"/>
    <n v="0"/>
    <n v="0"/>
    <n v="0.67430192828178404"/>
    <e v="#N/A"/>
    <e v="#N/A"/>
    <e v="#N/A"/>
    <e v="#N/A"/>
    <e v="#N/A"/>
    <e v="#N/A"/>
    <n v="24"/>
    <m/>
    <d v="2017-08-23T00:00:00"/>
  </r>
  <r>
    <x v="5"/>
    <s v="AC_COM_50_2017"/>
    <s v="DAYOF"/>
    <n v="3616"/>
    <d v="2017-08-23T05:02:54"/>
    <n v="0"/>
    <n v="0"/>
    <n v="0"/>
    <n v="0"/>
    <n v="0"/>
    <n v="0"/>
    <n v="0"/>
    <n v="0"/>
    <n v="0"/>
    <n v="0"/>
    <n v="0"/>
    <n v="0"/>
    <n v="2.2292282581329346"/>
    <n v="2.2480340003967285"/>
    <n v="2.4654233455657959"/>
    <n v="2.3455610275268555"/>
    <n v="2.2538323402404785"/>
    <n v="1.5552078485488892"/>
    <n v="1.3609699010848999"/>
    <n v="1.2647627592086792"/>
    <n v="0"/>
    <n v="0"/>
    <n v="0"/>
    <n v="0"/>
    <n v="2.1736117124557497"/>
    <e v="#N/A"/>
    <e v="#N/A"/>
    <e v="#N/A"/>
    <e v="#N/A"/>
    <e v="#N/A"/>
    <e v="#N/A"/>
    <n v="25"/>
    <m/>
    <d v="2017-08-23T00:00:00"/>
  </r>
  <r>
    <x v="5"/>
    <s v="AC_RES_100_2017"/>
    <s v="DAYOF"/>
    <n v="5606"/>
    <d v="2017-08-23T05:02:54"/>
    <n v="0"/>
    <n v="0"/>
    <n v="0"/>
    <n v="0"/>
    <n v="0"/>
    <n v="0"/>
    <n v="0"/>
    <n v="0"/>
    <n v="0"/>
    <n v="0"/>
    <n v="0"/>
    <n v="0"/>
    <n v="1.3480154275894165"/>
    <n v="1.5155178308486938"/>
    <n v="1.8755406141281128"/>
    <n v="2.2102694511413574"/>
    <n v="2.4455955028533936"/>
    <n v="2.3433678150177002"/>
    <n v="2.392991304397583"/>
    <n v="2.3642330169677734"/>
    <n v="0"/>
    <n v="0"/>
    <n v="0"/>
    <n v="0"/>
    <n v="2.0780582427978516"/>
    <e v="#N/A"/>
    <e v="#N/A"/>
    <e v="#N/A"/>
    <e v="#N/A"/>
    <e v="#N/A"/>
    <e v="#N/A"/>
    <n v="26"/>
    <m/>
    <d v="2017-08-23T00:00:00"/>
  </r>
  <r>
    <x v="5"/>
    <s v="AC_RES_50_2017"/>
    <s v="DAYOF"/>
    <n v="8932"/>
    <d v="2017-08-23T05:02:54"/>
    <n v="0"/>
    <n v="0"/>
    <n v="0"/>
    <n v="0"/>
    <n v="0"/>
    <n v="0"/>
    <n v="0"/>
    <n v="0"/>
    <n v="0"/>
    <n v="0"/>
    <n v="0"/>
    <n v="0"/>
    <n v="3.107295036315918"/>
    <n v="3.5570681095123291"/>
    <n v="3.9220402240753174"/>
    <n v="4.2401127815246582"/>
    <n v="4.349545955657959"/>
    <n v="3.8251755237579346"/>
    <n v="3.6987617015838623"/>
    <n v="3.5008246898651123"/>
    <n v="0"/>
    <n v="0"/>
    <n v="0"/>
    <n v="0"/>
    <n v="3.9787885189056396"/>
    <e v="#N/A"/>
    <e v="#N/A"/>
    <e v="#N/A"/>
    <e v="#N/A"/>
    <e v="#N/A"/>
    <e v="#N/A"/>
    <n v="27"/>
    <m/>
    <d v="2017-08-23T00:00:00"/>
  </r>
  <r>
    <x v="6"/>
    <s v="AC_COM_30_2017"/>
    <s v="DAYOF"/>
    <n v="1009"/>
    <d v="2017-08-25T05:02:39"/>
    <n v="0"/>
    <n v="0"/>
    <n v="0"/>
    <n v="0"/>
    <n v="0"/>
    <n v="0"/>
    <n v="0"/>
    <n v="0"/>
    <n v="0"/>
    <n v="0"/>
    <n v="0"/>
    <n v="0"/>
    <n v="0.71445697546005249"/>
    <n v="0.72598052024841309"/>
    <n v="0.84506523609161377"/>
    <n v="0.70293354988098145"/>
    <n v="0.61389178037643433"/>
    <n v="0.48398700356483459"/>
    <n v="0.42636951804161072"/>
    <n v="0.40332251787185669"/>
    <n v="0"/>
    <n v="0"/>
    <n v="0"/>
    <n v="0"/>
    <n v="0.67437161803245549"/>
    <e v="#N/A"/>
    <e v="#N/A"/>
    <e v="#N/A"/>
    <e v="#N/A"/>
    <e v="#N/A"/>
    <e v="#N/A"/>
    <n v="28"/>
    <m/>
    <d v="2017-08-25T00:00:00"/>
  </r>
  <r>
    <x v="6"/>
    <s v="AC_COM_50_2017"/>
    <s v="DAYOF"/>
    <n v="3616"/>
    <d v="2017-08-25T05:02:39"/>
    <n v="0"/>
    <n v="0"/>
    <n v="0"/>
    <n v="0"/>
    <n v="0"/>
    <n v="0"/>
    <n v="0"/>
    <n v="0"/>
    <n v="0"/>
    <n v="0"/>
    <n v="0"/>
    <n v="0"/>
    <n v="2.2342350482940674"/>
    <n v="2.2530829906463623"/>
    <n v="2.4709608554840088"/>
    <n v="2.3508291244506836"/>
    <n v="2.2588942050933838"/>
    <n v="1.5587009191513062"/>
    <n v="1.3640267848968506"/>
    <n v="1.2676035165786743"/>
    <n v="0"/>
    <n v="0"/>
    <n v="0"/>
    <n v="0"/>
    <n v="2.1784936189651489"/>
    <e v="#N/A"/>
    <e v="#N/A"/>
    <e v="#N/A"/>
    <e v="#N/A"/>
    <e v="#N/A"/>
    <e v="#N/A"/>
    <n v="29"/>
    <m/>
    <d v="2017-08-25T00:00:00"/>
  </r>
  <r>
    <x v="6"/>
    <s v="AC_RES_100_2017"/>
    <s v="DAYOF"/>
    <n v="5606"/>
    <d v="2017-08-25T05:02:39"/>
    <n v="0"/>
    <n v="0"/>
    <n v="0"/>
    <n v="0"/>
    <n v="0"/>
    <n v="0"/>
    <n v="0"/>
    <n v="0"/>
    <n v="0"/>
    <n v="0"/>
    <n v="0"/>
    <n v="0"/>
    <n v="1.3707984685897827"/>
    <n v="1.54117715358734"/>
    <n v="1.906959056854248"/>
    <n v="2.2473320960998535"/>
    <n v="2.4867355823516846"/>
    <n v="2.3828604221343994"/>
    <n v="2.4332714080810547"/>
    <n v="2.4039797782897949"/>
    <n v="0"/>
    <n v="0"/>
    <n v="0"/>
    <n v="0"/>
    <n v="2.1130128622055055"/>
    <e v="#N/A"/>
    <e v="#N/A"/>
    <e v="#N/A"/>
    <e v="#N/A"/>
    <e v="#N/A"/>
    <e v="#N/A"/>
    <n v="30"/>
    <m/>
    <d v="2017-08-25T00:00:00"/>
  </r>
  <r>
    <x v="6"/>
    <s v="AC_RES_50_2017"/>
    <s v="DAYOF"/>
    <n v="8932"/>
    <d v="2017-08-25T05:02:39"/>
    <n v="0"/>
    <n v="0"/>
    <n v="0"/>
    <n v="0"/>
    <n v="0"/>
    <n v="0"/>
    <n v="0"/>
    <n v="0"/>
    <n v="0"/>
    <n v="0"/>
    <n v="0"/>
    <n v="0"/>
    <n v="3.1247806549072266"/>
    <n v="3.5770852565765381"/>
    <n v="3.9441111087799072"/>
    <n v="4.2639737129211426"/>
    <n v="4.3740224838256836"/>
    <n v="3.8467013835906982"/>
    <n v="3.7195761203765869"/>
    <n v="3.5205254554748535"/>
    <n v="0"/>
    <n v="0"/>
    <n v="0"/>
    <n v="0"/>
    <n v="4.0011787891387938"/>
    <e v="#N/A"/>
    <e v="#N/A"/>
    <e v="#N/A"/>
    <e v="#N/A"/>
    <e v="#N/A"/>
    <e v="#N/A"/>
    <n v="31"/>
    <m/>
    <d v="2017-08-25T00:00:00"/>
  </r>
  <r>
    <x v="7"/>
    <s v="AC_COM_30_2017"/>
    <s v="DAYOF"/>
    <n v="1009"/>
    <d v="2017-08-27T05:02:45"/>
    <n v="0"/>
    <n v="0"/>
    <n v="0"/>
    <n v="0"/>
    <n v="0"/>
    <n v="0"/>
    <n v="0"/>
    <n v="0"/>
    <n v="0"/>
    <n v="0"/>
    <n v="0"/>
    <n v="0"/>
    <n v="0.71445697546005249"/>
    <n v="0.72598052024841309"/>
    <n v="0.84720808267593384"/>
    <n v="0.70293354988098145"/>
    <n v="0.61584299802780151"/>
    <n v="0.48398700356483459"/>
    <n v="0.42636951804161072"/>
    <n v="0.40332251787185669"/>
    <n v="0"/>
    <n v="0"/>
    <n v="0"/>
    <n v="0"/>
    <n v="0.67519043087959285"/>
    <n v="18"/>
    <n v="21"/>
    <s v="HE18"/>
    <s v="HE21"/>
    <s v="w"/>
    <s v="z"/>
    <n v="32"/>
    <n v="0.3284197598695755"/>
    <d v="2017-08-27T00:00:00"/>
  </r>
  <r>
    <x v="7"/>
    <s v="AC_COM_50_2017"/>
    <s v="DAYOF"/>
    <n v="3616"/>
    <d v="2017-08-27T05:02:45"/>
    <n v="0"/>
    <n v="0"/>
    <n v="0"/>
    <n v="0"/>
    <n v="0"/>
    <n v="0"/>
    <n v="0"/>
    <n v="0"/>
    <n v="0"/>
    <n v="0"/>
    <n v="0"/>
    <n v="0"/>
    <n v="2.2930657863616943"/>
    <n v="2.3124098777770996"/>
    <n v="2.5360267162322998"/>
    <n v="2.4127299785614014"/>
    <n v="2.3183743953704834"/>
    <n v="1.5997443199157715"/>
    <n v="1.3999439477920532"/>
    <n v="1.3009816408157349"/>
    <n v="0"/>
    <n v="0"/>
    <n v="0"/>
    <n v="0"/>
    <n v="2.235857057571411"/>
    <n v="18"/>
    <n v="21"/>
    <s v="HE18"/>
    <s v="HE21"/>
    <s v="w"/>
    <s v="z"/>
    <n v="33"/>
    <n v="1.0751674771308899"/>
    <d v="2017-08-27T00:00:00"/>
  </r>
  <r>
    <x v="7"/>
    <s v="AC_RES_100_2017"/>
    <s v="DAYOF"/>
    <n v="5606"/>
    <d v="2017-08-27T05:02:45"/>
    <n v="0"/>
    <n v="0"/>
    <n v="0"/>
    <n v="0"/>
    <n v="0"/>
    <n v="0"/>
    <n v="0"/>
    <n v="0"/>
    <n v="0"/>
    <n v="0"/>
    <n v="0"/>
    <n v="0"/>
    <n v="1.6384984254837036"/>
    <n v="1.8426734209060669"/>
    <n v="2.2761251926422119"/>
    <n v="2.6828157901763916"/>
    <n v="2.97013258934021"/>
    <n v="2.8468964099884033"/>
    <n v="2.9065647125244141"/>
    <n v="2.8710060119628906"/>
    <n v="0"/>
    <n v="0"/>
    <n v="0"/>
    <n v="0"/>
    <n v="2.5237286806106569"/>
    <n v="18"/>
    <n v="21"/>
    <s v="HE18"/>
    <s v="HE21"/>
    <s v="w"/>
    <s v="z"/>
    <n v="34"/>
    <n v="2.156116783618927"/>
    <d v="2017-08-27T00:00:00"/>
  </r>
  <r>
    <x v="7"/>
    <s v="AC_RES_50_2017"/>
    <s v="DAYOF"/>
    <n v="8932"/>
    <d v="2017-08-27T05:02:45"/>
    <n v="0"/>
    <n v="0"/>
    <n v="0"/>
    <n v="0"/>
    <n v="0"/>
    <n v="0"/>
    <n v="0"/>
    <n v="0"/>
    <n v="0"/>
    <n v="0"/>
    <n v="0"/>
    <n v="0"/>
    <n v="3.3302416801452637"/>
    <n v="3.8122861385345459"/>
    <n v="4.2034444808959961"/>
    <n v="4.5443387031555176"/>
    <n v="4.6616230010986328"/>
    <n v="4.0996298789978027"/>
    <n v="3.9641456604003906"/>
    <n v="3.752007007598877"/>
    <n v="0"/>
    <n v="0"/>
    <n v="0"/>
    <n v="0"/>
    <n v="4.2642644405364987"/>
    <n v="18"/>
    <n v="21"/>
    <s v="HE18"/>
    <s v="HE21"/>
    <s v="w"/>
    <s v="z"/>
    <n v="35"/>
    <n v="2.9539456367492676"/>
    <d v="2017-08-27T00:00:00"/>
  </r>
  <r>
    <x v="8"/>
    <s v="AC_COM_30_2017"/>
    <s v="DAYOF"/>
    <n v="1009"/>
    <d v="2017-08-30T05:03:07"/>
    <n v="0"/>
    <n v="0"/>
    <n v="0"/>
    <n v="0"/>
    <n v="0"/>
    <n v="0"/>
    <n v="0"/>
    <n v="0"/>
    <n v="0"/>
    <n v="0"/>
    <n v="0"/>
    <n v="0"/>
    <n v="0.71445697546005249"/>
    <n v="0.72598052024841309"/>
    <n v="0.85181283950805664"/>
    <n v="0.70293354988098145"/>
    <n v="0.62003606557846069"/>
    <n v="0.48398700356483459"/>
    <n v="0.42636951804161072"/>
    <n v="0.40332251787185669"/>
    <n v="0"/>
    <n v="0"/>
    <n v="0"/>
    <n v="0"/>
    <n v="0.67694999575614934"/>
    <n v="17"/>
    <n v="20"/>
    <s v="HE17"/>
    <s v="HE20"/>
    <s v="v"/>
    <s v="y"/>
    <n v="36"/>
    <n v="0.48342877626419067"/>
    <d v="2017-08-30T00:00:00"/>
  </r>
  <r>
    <x v="8"/>
    <s v="AC_COM_50_2017"/>
    <s v="DAYOF"/>
    <n v="3616"/>
    <d v="2017-08-30T05:03:07"/>
    <n v="0"/>
    <n v="0"/>
    <n v="0"/>
    <n v="0"/>
    <n v="0"/>
    <n v="0"/>
    <n v="0"/>
    <n v="0"/>
    <n v="0"/>
    <n v="0"/>
    <n v="0"/>
    <n v="0"/>
    <n v="2.4194886684417725"/>
    <n v="2.4398996829986572"/>
    <n v="2.6758487224578857"/>
    <n v="2.5457513332366943"/>
    <n v="2.4461939334869385"/>
    <n v="1.6879439353942871"/>
    <n v="1.4771277904510498"/>
    <n v="1.3727095127105713"/>
    <n v="0"/>
    <n v="0"/>
    <n v="0"/>
    <n v="0"/>
    <n v="2.3591275215148926"/>
    <n v="17"/>
    <n v="20"/>
    <s v="HE17"/>
    <s v="HE20"/>
    <s v="v"/>
    <s v="y"/>
    <n v="37"/>
    <n v="1.7459937930107117"/>
    <d v="2017-08-30T00:00:00"/>
  </r>
  <r>
    <x v="8"/>
    <s v="AC_RES_100_2017"/>
    <s v="DAYOF"/>
    <n v="5606"/>
    <d v="2017-08-30T05:03:07"/>
    <n v="0"/>
    <n v="0"/>
    <n v="0"/>
    <n v="0"/>
    <n v="0"/>
    <n v="0"/>
    <n v="0"/>
    <n v="0"/>
    <n v="0"/>
    <n v="0"/>
    <n v="0"/>
    <n v="0"/>
    <n v="2.213768482208252"/>
    <n v="2.490570068359375"/>
    <n v="3.0694401264190674"/>
    <n v="3.6186425685882568"/>
    <n v="4.0089216232299805"/>
    <n v="3.8440799713134766"/>
    <n v="3.9236416816711426"/>
    <n v="3.8746161460876465"/>
    <n v="0"/>
    <n v="0"/>
    <n v="0"/>
    <n v="0"/>
    <n v="3.4063308715820311"/>
    <n v="17"/>
    <n v="20"/>
    <s v="HE17"/>
    <s v="HE20"/>
    <s v="v"/>
    <s v="y"/>
    <n v="38"/>
    <n v="3.9128148555755615"/>
    <d v="2017-08-30T00:00:00"/>
  </r>
  <r>
    <x v="8"/>
    <s v="AC_RES_50_2017"/>
    <s v="DAYOF"/>
    <n v="8932"/>
    <d v="2017-08-30T05:03:07"/>
    <n v="0"/>
    <n v="0"/>
    <n v="0"/>
    <n v="0"/>
    <n v="0"/>
    <n v="0"/>
    <n v="0"/>
    <n v="0"/>
    <n v="0"/>
    <n v="0"/>
    <n v="0"/>
    <n v="0"/>
    <n v="3.7717635631561279"/>
    <n v="4.3177175521850586"/>
    <n v="4.7607355117797852"/>
    <n v="5.1468257904052734"/>
    <n v="5.2796587944030762"/>
    <n v="4.6431565284729004"/>
    <n v="4.4897103309631348"/>
    <n v="4.2494463920593262"/>
    <n v="0"/>
    <n v="0"/>
    <n v="0"/>
    <n v="0"/>
    <n v="4.8296188354492191"/>
    <n v="17"/>
    <n v="20"/>
    <s v="HE17"/>
    <s v="HE20"/>
    <s v="v"/>
    <s v="y"/>
    <n v="39"/>
    <n v="4.6654930114746094"/>
    <d v="2017-08-30T00:00:00"/>
  </r>
  <r>
    <x v="9"/>
    <s v="AC_COM_30_2017"/>
    <s v="DAYOF"/>
    <n v="1009"/>
    <d v="2017-09-03T05:02:59"/>
    <n v="0"/>
    <n v="0"/>
    <n v="0"/>
    <n v="0"/>
    <n v="0"/>
    <n v="0"/>
    <n v="0"/>
    <n v="0"/>
    <n v="0"/>
    <n v="0"/>
    <n v="0"/>
    <n v="0"/>
    <n v="0.71445697546005249"/>
    <n v="0.72598052024841309"/>
    <n v="0.85732954740524292"/>
    <n v="0.70293354988098145"/>
    <n v="0.62505942583084106"/>
    <n v="0.48398700356483459"/>
    <n v="0.42636951804161072"/>
    <n v="0.40332251787185669"/>
    <n v="0"/>
    <n v="0"/>
    <n v="0"/>
    <n v="0"/>
    <n v="0.67905800938606264"/>
    <n v="17"/>
    <n v="20"/>
    <s v="HE17"/>
    <s v="HE20"/>
    <s v="v"/>
    <s v="y"/>
    <n v="40"/>
    <n v="0.48468461632728577"/>
    <d v="2017-09-03T00:00:00"/>
  </r>
  <r>
    <x v="9"/>
    <s v="AC_COM_50_2017"/>
    <s v="DAYOF"/>
    <n v="3616"/>
    <d v="2017-09-03T05:02:59"/>
    <n v="0"/>
    <n v="0"/>
    <n v="0"/>
    <n v="0"/>
    <n v="0"/>
    <n v="0"/>
    <n v="0"/>
    <n v="0"/>
    <n v="0"/>
    <n v="0"/>
    <n v="0"/>
    <n v="0"/>
    <n v="2.570946216583252"/>
    <n v="2.5926346778869629"/>
    <n v="2.843358039855957"/>
    <n v="2.7051131725311279"/>
    <n v="2.5993237495422363"/>
    <n v="1.7936089038848877"/>
    <n v="1.5695956945419312"/>
    <n v="1.4586406946182251"/>
    <n v="0"/>
    <n v="0"/>
    <n v="0"/>
    <n v="0"/>
    <n v="2.5068077087402343"/>
    <n v="17"/>
    <n v="20"/>
    <s v="HE17"/>
    <s v="HE20"/>
    <s v="v"/>
    <s v="y"/>
    <n v="41"/>
    <n v="1.8552922606468201"/>
    <d v="2017-09-03T00:00:00"/>
  </r>
  <r>
    <x v="9"/>
    <s v="AC_RES_100_2017"/>
    <s v="DAYOF"/>
    <n v="5606"/>
    <d v="2017-09-03T05:02:59"/>
    <n v="0"/>
    <n v="0"/>
    <n v="0"/>
    <n v="0"/>
    <n v="0"/>
    <n v="0"/>
    <n v="0"/>
    <n v="0"/>
    <n v="0"/>
    <n v="0"/>
    <n v="0"/>
    <n v="0"/>
    <n v="2.9029536247253418"/>
    <n v="3.2667629718780518"/>
    <n v="4.0198469161987305"/>
    <n v="4.7397818565368652"/>
    <n v="5.2534117698669434"/>
    <n v="5.0387258529663086"/>
    <n v="5.1421194076538086"/>
    <n v="5.0769610404968262"/>
    <n v="0"/>
    <n v="0"/>
    <n v="0"/>
    <n v="0"/>
    <n v="4.4637058734893795"/>
    <n v="17"/>
    <n v="20"/>
    <s v="HE17"/>
    <s v="HE20"/>
    <s v="v"/>
    <s v="y"/>
    <n v="42"/>
    <n v="5.1278045177459717"/>
    <d v="2017-09-03T00:00:00"/>
  </r>
  <r>
    <x v="9"/>
    <s v="AC_RES_50_2017"/>
    <s v="DAYOF"/>
    <n v="8932"/>
    <d v="2017-09-03T05:02:59"/>
    <n v="0"/>
    <n v="0"/>
    <n v="0"/>
    <n v="0"/>
    <n v="0"/>
    <n v="0"/>
    <n v="0"/>
    <n v="0"/>
    <n v="0"/>
    <n v="0"/>
    <n v="0"/>
    <n v="0"/>
    <n v="4.3007159233093262"/>
    <n v="4.9232344627380371"/>
    <n v="5.4283809661865234"/>
    <n v="5.8686165809631348"/>
    <n v="6.0200772285461426"/>
    <n v="5.2943124771118164"/>
    <n v="5.119347095489502"/>
    <n v="4.8453888893127441"/>
    <n v="0"/>
    <n v="0"/>
    <n v="0"/>
    <n v="0"/>
    <n v="5.506924343109131"/>
    <n v="17"/>
    <n v="20"/>
    <s v="HE17"/>
    <s v="HE20"/>
    <s v="v"/>
    <s v="y"/>
    <n v="43"/>
    <n v="5.3197814226150513"/>
    <d v="2017-09-03T00:00:00"/>
  </r>
  <r>
    <x v="10"/>
    <s v="AC_COM_30_2017"/>
    <s v="DAYOF"/>
    <n v="1009"/>
    <d v="2017-09-07T05:03:47"/>
    <n v="0"/>
    <n v="0"/>
    <n v="0"/>
    <n v="0"/>
    <n v="0"/>
    <n v="0"/>
    <n v="0"/>
    <n v="0"/>
    <n v="0"/>
    <n v="0"/>
    <n v="0"/>
    <n v="0"/>
    <n v="0.71445697546005249"/>
    <n v="0.72598052024841309"/>
    <n v="0.84716248512268066"/>
    <n v="0.70293354988098145"/>
    <n v="0.61580151319503784"/>
    <n v="0.48398700356483459"/>
    <n v="0.42636951804161072"/>
    <n v="0.40332251787185669"/>
    <n v="0"/>
    <n v="0"/>
    <n v="0"/>
    <n v="0"/>
    <n v="0.67517301440238953"/>
    <n v="18"/>
    <n v="21"/>
    <s v="HE18"/>
    <s v="HE21"/>
    <s v="w"/>
    <s v="z"/>
    <n v="44"/>
    <n v="0.3284197598695755"/>
    <d v="2017-09-07T00:00:00"/>
  </r>
  <r>
    <x v="10"/>
    <s v="AC_COM_50_2017"/>
    <s v="DAYOF"/>
    <n v="3616"/>
    <d v="2017-09-07T05:03:47"/>
    <n v="0"/>
    <n v="0"/>
    <n v="0"/>
    <n v="0"/>
    <n v="0"/>
    <n v="0"/>
    <n v="0"/>
    <n v="0"/>
    <n v="0"/>
    <n v="0"/>
    <n v="0"/>
    <n v="0"/>
    <n v="2.291813850402832"/>
    <n v="2.3111476898193359"/>
    <n v="2.534642219543457"/>
    <n v="2.4114131927490234"/>
    <n v="2.3171091079711914"/>
    <n v="1.5988709926605225"/>
    <n v="1.3991798162460327"/>
    <n v="1.3002716302871704"/>
    <n v="0"/>
    <n v="0"/>
    <n v="0"/>
    <n v="0"/>
    <n v="2.2346366405487061"/>
    <n v="18"/>
    <n v="21"/>
    <s v="HE18"/>
    <s v="HE21"/>
    <s v="w"/>
    <s v="z"/>
    <n v="45"/>
    <n v="1.0745806097984314"/>
    <d v="2017-09-07T00:00:00"/>
  </r>
  <r>
    <x v="10"/>
    <s v="AC_RES_100_2017"/>
    <s v="DAYOF"/>
    <n v="5606"/>
    <d v="2017-09-07T05:03:47"/>
    <n v="0"/>
    <n v="0"/>
    <n v="0"/>
    <n v="0"/>
    <n v="0"/>
    <n v="0"/>
    <n v="0"/>
    <n v="0"/>
    <n v="0"/>
    <n v="0"/>
    <n v="0"/>
    <n v="0"/>
    <n v="1.6328026056289673"/>
    <n v="1.8362586498260498"/>
    <n v="2.26827073097229"/>
    <n v="2.6735501289367676"/>
    <n v="2.9598474502563477"/>
    <n v="2.8370234966278076"/>
    <n v="2.8964946269989014"/>
    <n v="2.8610696792602539"/>
    <n v="0"/>
    <n v="0"/>
    <n v="0"/>
    <n v="0"/>
    <n v="2.5149900913238525"/>
    <n v="18"/>
    <n v="21"/>
    <s v="HE18"/>
    <s v="HE21"/>
    <s v="w"/>
    <s v="z"/>
    <n v="46"/>
    <n v="2.1486469507217407"/>
    <d v="2017-09-07T00:00:00"/>
  </r>
  <r>
    <x v="10"/>
    <s v="AC_RES_50_2017"/>
    <s v="DAYOF"/>
    <n v="8932"/>
    <d v="2017-09-07T05:03:47"/>
    <n v="0"/>
    <n v="0"/>
    <n v="0"/>
    <n v="0"/>
    <n v="0"/>
    <n v="0"/>
    <n v="0"/>
    <n v="0"/>
    <n v="0"/>
    <n v="0"/>
    <n v="0"/>
    <n v="0"/>
    <n v="3.3258700370788574"/>
    <n v="3.8072817325592041"/>
    <n v="4.1979265213012695"/>
    <n v="4.5383734703063965"/>
    <n v="4.6555037498474121"/>
    <n v="4.0942482948303223"/>
    <n v="3.958942174911499"/>
    <n v="3.7470817565917969"/>
    <n v="0"/>
    <n v="0"/>
    <n v="0"/>
    <n v="0"/>
    <n v="4.2586667537689209"/>
    <n v="18"/>
    <n v="21"/>
    <s v="HE18"/>
    <s v="HE21"/>
    <s v="w"/>
    <s v="z"/>
    <n v="47"/>
    <n v="2.9500680565834045"/>
    <d v="2017-09-07T00:00:00"/>
  </r>
  <r>
    <x v="11"/>
    <s v="AC_COM_30_2017"/>
    <s v="DAYOF"/>
    <n v="1009"/>
    <d v="2017-09-10T05:03:00"/>
    <n v="0"/>
    <n v="0"/>
    <n v="0"/>
    <n v="0"/>
    <n v="0"/>
    <n v="0"/>
    <n v="0"/>
    <n v="0"/>
    <n v="0"/>
    <n v="0"/>
    <n v="0"/>
    <n v="0"/>
    <n v="0.71445697546005249"/>
    <n v="0.72598052024841309"/>
    <n v="0.84775519371032715"/>
    <n v="0.70293354988098145"/>
    <n v="0.61634117364883423"/>
    <n v="0.48398700356483459"/>
    <n v="0.42636951804161072"/>
    <n v="0.40332251787185669"/>
    <n v="0"/>
    <n v="0"/>
    <n v="0"/>
    <n v="0"/>
    <n v="0.67539948821067808"/>
    <n v="18"/>
    <n v="21"/>
    <s v="HE18"/>
    <s v="HE21"/>
    <s v="w"/>
    <s v="z"/>
    <n v="48"/>
    <n v="0.3284197598695755"/>
    <d v="2017-09-10T00:00:00"/>
  </r>
  <r>
    <x v="11"/>
    <s v="AC_COM_50_2017"/>
    <s v="DAYOF"/>
    <n v="3616"/>
    <d v="2017-09-10T05:03:00"/>
    <n v="0"/>
    <n v="0"/>
    <n v="0"/>
    <n v="0"/>
    <n v="0"/>
    <n v="0"/>
    <n v="0"/>
    <n v="0"/>
    <n v="0"/>
    <n v="0"/>
    <n v="0"/>
    <n v="0"/>
    <n v="2.3080861568450928"/>
    <n v="2.3275570869445801"/>
    <n v="2.5526392459869385"/>
    <n v="2.4285345077514648"/>
    <n v="2.3335609436035156"/>
    <n v="1.6102235317230225"/>
    <n v="1.4091142416000366"/>
    <n v="1.3095037937164307"/>
    <n v="0"/>
    <n v="0"/>
    <n v="0"/>
    <n v="0"/>
    <n v="2.2505030632019043"/>
    <n v="18"/>
    <n v="21"/>
    <s v="HE18"/>
    <s v="HE21"/>
    <s v="w"/>
    <s v="z"/>
    <n v="49"/>
    <n v="1.0822103917598724"/>
    <d v="2017-09-10T00:00:00"/>
  </r>
  <r>
    <x v="11"/>
    <s v="AC_RES_100_2017"/>
    <s v="DAYOF"/>
    <n v="5606"/>
    <d v="2017-09-10T05:03:00"/>
    <n v="0"/>
    <n v="0"/>
    <n v="0"/>
    <n v="0"/>
    <n v="0"/>
    <n v="0"/>
    <n v="0"/>
    <n v="0"/>
    <n v="0"/>
    <n v="0"/>
    <n v="0"/>
    <n v="0"/>
    <n v="1.7068473100662231"/>
    <n v="1.9196513891220093"/>
    <n v="2.3703806400299072"/>
    <n v="2.7940032482147217"/>
    <n v="3.0935530662536621"/>
    <n v="2.9653737545013428"/>
    <n v="3.0274055004119873"/>
    <n v="2.9902470111846924"/>
    <n v="0"/>
    <n v="0"/>
    <n v="0"/>
    <n v="0"/>
    <n v="2.6285924196243284"/>
    <n v="18"/>
    <n v="21"/>
    <s v="HE18"/>
    <s v="HE21"/>
    <s v="w"/>
    <s v="z"/>
    <n v="50"/>
    <n v="2.2457565665245056"/>
    <d v="2017-09-10T00:00:00"/>
  </r>
  <r>
    <x v="11"/>
    <s v="AC_RES_50_2017"/>
    <s v="DAYOF"/>
    <n v="8932"/>
    <d v="2017-09-10T05:03:00"/>
    <n v="0"/>
    <n v="0"/>
    <n v="0"/>
    <n v="0"/>
    <n v="0"/>
    <n v="0"/>
    <n v="0"/>
    <n v="0"/>
    <n v="0"/>
    <n v="0"/>
    <n v="0"/>
    <n v="0"/>
    <n v="3.382699728012085"/>
    <n v="3.8723373413085938"/>
    <n v="4.2696571350097656"/>
    <n v="4.6159214973449707"/>
    <n v="4.7350530624389648"/>
    <n v="4.1642069816589355"/>
    <n v="4.0265889167785645"/>
    <n v="3.8111085891723633"/>
    <n v="0"/>
    <n v="0"/>
    <n v="0"/>
    <n v="0"/>
    <n v="4.3314352035522461"/>
    <n v="18"/>
    <n v="21"/>
    <s v="HE18"/>
    <s v="HE21"/>
    <s v="w"/>
    <s v="z"/>
    <n v="51"/>
    <n v="3.0004761219024658"/>
    <d v="2017-09-10T00:00:00"/>
  </r>
  <r>
    <x v="12"/>
    <s v="AC_COM_30_2017"/>
    <s v="DAYOF"/>
    <n v="1009"/>
    <d v="2017-09-27T05:03:46"/>
    <n v="0"/>
    <n v="0"/>
    <n v="0"/>
    <n v="0"/>
    <n v="0"/>
    <n v="0"/>
    <n v="0"/>
    <n v="0"/>
    <n v="0"/>
    <n v="0"/>
    <n v="0"/>
    <n v="0"/>
    <n v="0.71445697546005249"/>
    <n v="0.72598052024841309"/>
    <n v="0.84543001651763916"/>
    <n v="0.70293354988098145"/>
    <n v="0.6142238974571228"/>
    <n v="0.48398700356483459"/>
    <n v="0.42636951804161072"/>
    <n v="0.40332251787185669"/>
    <n v="0.36359846591949463"/>
    <n v="0"/>
    <n v="0"/>
    <n v="0"/>
    <n v="0.67451099753379817"/>
    <n v="18"/>
    <n v="21"/>
    <s v="HE18"/>
    <s v="HE21"/>
    <s v="w"/>
    <s v="z"/>
    <n v="52"/>
    <n v="0.41931937634944916"/>
    <d v="2017-09-27T00:00:00"/>
  </r>
  <r>
    <x v="12"/>
    <s v="AC_COM_50_2017"/>
    <s v="DAYOF"/>
    <n v="3616"/>
    <d v="2017-09-27T05:03:46"/>
    <n v="0"/>
    <n v="0"/>
    <n v="0"/>
    <n v="0"/>
    <n v="0"/>
    <n v="0"/>
    <n v="0"/>
    <n v="0"/>
    <n v="0"/>
    <n v="0"/>
    <n v="0"/>
    <n v="0"/>
    <n v="2.2442488670349121"/>
    <n v="2.263181209564209"/>
    <n v="2.4820358753204346"/>
    <n v="2.3613655567169189"/>
    <n v="2.2690186500549316"/>
    <n v="1.5656870603561401"/>
    <n v="1.3701403141021729"/>
    <n v="1.273284912109375"/>
    <n v="1.2551559209823608"/>
    <n v="0"/>
    <n v="0"/>
    <n v="0"/>
    <n v="2.1882576704025269"/>
    <n v="18"/>
    <n v="21"/>
    <s v="HE18"/>
    <s v="HE21"/>
    <s v="w"/>
    <s v="z"/>
    <n v="53"/>
    <n v="1.3660670518875122"/>
    <d v="2017-09-27T00:00:00"/>
  </r>
  <r>
    <x v="12"/>
    <s v="AC_RES_100_2017"/>
    <s v="DAYOF"/>
    <n v="5606"/>
    <d v="2017-09-27T05:03:46"/>
    <n v="0"/>
    <n v="0"/>
    <n v="0"/>
    <n v="0"/>
    <n v="0"/>
    <n v="0"/>
    <n v="0"/>
    <n v="0"/>
    <n v="0"/>
    <n v="0"/>
    <n v="0"/>
    <n v="0"/>
    <n v="1.4163644313812256"/>
    <n v="1.5924955606460571"/>
    <n v="1.9697959423065186"/>
    <n v="2.3214566707611084"/>
    <n v="2.5690159797668457"/>
    <n v="2.4618451595306396"/>
    <n v="2.5138320922851563"/>
    <n v="2.483473539352417"/>
    <n v="2.4709899425506592"/>
    <n v="0"/>
    <n v="0"/>
    <n v="0"/>
    <n v="2.182921862602234"/>
    <n v="18"/>
    <n v="21"/>
    <s v="HE18"/>
    <s v="HE21"/>
    <s v="w"/>
    <s v="z"/>
    <n v="54"/>
    <n v="2.482535183429718"/>
    <d v="2017-09-27T00:00:00"/>
  </r>
  <r>
    <x v="12"/>
    <s v="AC_RES_50_2017"/>
    <s v="DAYOF"/>
    <n v="8932"/>
    <d v="2017-09-27T05:03:46"/>
    <n v="0"/>
    <n v="0"/>
    <n v="0"/>
    <n v="0"/>
    <n v="0"/>
    <n v="0"/>
    <n v="0"/>
    <n v="0"/>
    <n v="0"/>
    <n v="0"/>
    <n v="0"/>
    <n v="0"/>
    <n v="3.1597528457641602"/>
    <n v="3.617119312286377"/>
    <n v="3.9882528781890869"/>
    <n v="4.3116950988769531"/>
    <n v="4.4229755401611328"/>
    <n v="3.8897528648376465"/>
    <n v="3.7612051963806152"/>
    <n v="3.5599265098571777"/>
    <n v="3.531480073928833"/>
    <n v="0"/>
    <n v="0"/>
    <n v="0"/>
    <n v="4.0459591388702396"/>
    <n v="18"/>
    <n v="21"/>
    <s v="HE18"/>
    <s v="HE21"/>
    <s v="w"/>
    <s v="z"/>
    <n v="55"/>
    <n v="3.6855911612510681"/>
    <d v="2017-09-27T00:00:00"/>
  </r>
  <r>
    <x v="13"/>
    <s v="CBP_DO"/>
    <s v="CBP_DayOf04"/>
    <n v="157"/>
    <d v="2017-05-03T05:03:56"/>
    <n v="0"/>
    <n v="0"/>
    <n v="0"/>
    <n v="0"/>
    <n v="0"/>
    <n v="0"/>
    <n v="0"/>
    <n v="0"/>
    <n v="0"/>
    <n v="0"/>
    <n v="0"/>
    <n v="2.9519999027252197"/>
    <n v="2.9519999027252197"/>
    <n v="2.9519999027252197"/>
    <n v="2.9519999027252197"/>
    <n v="2.9519999027252197"/>
    <n v="2.9519999027252197"/>
    <n v="2.9519999027252197"/>
    <n v="2.9519999027252197"/>
    <n v="0"/>
    <n v="0"/>
    <n v="0"/>
    <n v="0"/>
    <n v="0"/>
    <n v="0"/>
    <n v="16"/>
    <n v="19"/>
    <s v="HE16"/>
    <s v="HE19"/>
    <s v="u"/>
    <s v="x"/>
    <n v="56"/>
    <n v="2.9519999027252197"/>
    <d v="2017-05-03T00:00:00"/>
  </r>
  <r>
    <x v="13"/>
    <s v="CBP_DO"/>
    <s v="CBP_DayOf06"/>
    <n v="3"/>
    <d v="2017-05-03T05:03:56"/>
    <n v="0"/>
    <n v="0"/>
    <n v="0"/>
    <n v="0"/>
    <n v="0"/>
    <n v="0"/>
    <n v="0"/>
    <n v="0"/>
    <n v="0"/>
    <n v="0"/>
    <n v="0"/>
    <n v="3.5999998450279236E-2"/>
    <n v="3.5999998450279236E-2"/>
    <n v="3.5999998450279236E-2"/>
    <n v="3.5999998450279236E-2"/>
    <n v="3.5999998450279236E-2"/>
    <n v="3.5999998450279236E-2"/>
    <n v="3.5999998450279236E-2"/>
    <n v="3.5999998450279236E-2"/>
    <n v="0"/>
    <n v="0"/>
    <n v="0"/>
    <n v="0"/>
    <n v="0"/>
    <n v="0"/>
    <n v="16"/>
    <n v="19"/>
    <s v="HE16"/>
    <s v="HE19"/>
    <s v="u"/>
    <s v="x"/>
    <n v="57"/>
    <n v="3.5999998450279236E-2"/>
    <d v="2017-05-03T00:00:00"/>
  </r>
  <r>
    <x v="13"/>
    <s v="CBP_DO"/>
    <s v="CBP_DayOf08"/>
    <n v="0"/>
    <d v="2017-05-03T05:03:5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6"/>
    <n v="19"/>
    <s v="HE16"/>
    <s v="HE19"/>
    <s v="u"/>
    <s v="x"/>
    <n v="58"/>
    <n v="0"/>
    <d v="2017-05-03T00:00:00"/>
  </r>
  <r>
    <x v="14"/>
    <s v="CBP_DO"/>
    <s v="CBP_DayOf04"/>
    <n v="157"/>
    <d v="2017-05-04T05:04:12"/>
    <n v="0"/>
    <n v="0"/>
    <n v="0"/>
    <n v="0"/>
    <n v="0"/>
    <n v="0"/>
    <n v="0"/>
    <n v="0"/>
    <n v="0"/>
    <n v="0"/>
    <n v="0"/>
    <n v="2.9519999027252197"/>
    <n v="2.9519999027252197"/>
    <n v="2.9519999027252197"/>
    <n v="2.9519999027252197"/>
    <n v="2.9519999027252197"/>
    <n v="2.9519999027252197"/>
    <n v="2.9519999027252197"/>
    <n v="2.9519999027252197"/>
    <n v="0"/>
    <n v="0"/>
    <n v="0"/>
    <n v="0"/>
    <n v="0"/>
    <n v="0"/>
    <n v="16"/>
    <n v="19"/>
    <s v="HE16"/>
    <s v="HE19"/>
    <s v="u"/>
    <s v="x"/>
    <n v="59"/>
    <n v="2.9519999027252197"/>
    <d v="2017-05-04T00:00:00"/>
  </r>
  <r>
    <x v="14"/>
    <s v="CBP_DO"/>
    <s v="CBP_DayOf06"/>
    <n v="3"/>
    <d v="2017-05-04T05:04:12"/>
    <n v="0"/>
    <n v="0"/>
    <n v="0"/>
    <n v="0"/>
    <n v="0"/>
    <n v="0"/>
    <n v="0"/>
    <n v="0"/>
    <n v="0"/>
    <n v="0"/>
    <n v="0"/>
    <n v="3.5999998450279236E-2"/>
    <n v="3.5999998450279236E-2"/>
    <n v="3.5999998450279236E-2"/>
    <n v="3.5999998450279236E-2"/>
    <n v="3.5999998450279236E-2"/>
    <n v="3.5999998450279236E-2"/>
    <n v="3.5999998450279236E-2"/>
    <n v="3.5999998450279236E-2"/>
    <n v="0"/>
    <n v="0"/>
    <n v="0"/>
    <n v="0"/>
    <n v="0"/>
    <n v="0"/>
    <n v="16"/>
    <n v="19"/>
    <s v="HE16"/>
    <s v="HE19"/>
    <s v="u"/>
    <s v="x"/>
    <n v="60"/>
    <n v="3.5999998450279236E-2"/>
    <d v="2017-05-04T00:00:00"/>
  </r>
  <r>
    <x v="14"/>
    <s v="CBP_DO"/>
    <s v="CBP_DayOf08"/>
    <n v="0"/>
    <d v="2017-05-04T05:04:1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6"/>
    <n v="19"/>
    <s v="HE16"/>
    <s v="HE19"/>
    <s v="u"/>
    <s v="x"/>
    <n v="61"/>
    <n v="0"/>
    <d v="2017-05-04T00:00:00"/>
  </r>
  <r>
    <x v="15"/>
    <s v="CBP_DO"/>
    <s v="CBP_DayOf04"/>
    <n v="157"/>
    <d v="2017-05-05T05:04:15"/>
    <n v="0"/>
    <n v="0"/>
    <n v="0"/>
    <n v="0"/>
    <n v="0"/>
    <n v="0"/>
    <n v="0"/>
    <n v="0"/>
    <n v="0"/>
    <n v="0"/>
    <n v="0"/>
    <n v="2.9519999027252197"/>
    <n v="2.9519999027252197"/>
    <n v="2.9519999027252197"/>
    <n v="2.9519999027252197"/>
    <n v="2.9519999027252197"/>
    <n v="2.9519999027252197"/>
    <n v="2.9519999027252197"/>
    <n v="2.9519999027252197"/>
    <n v="0"/>
    <n v="0"/>
    <n v="0"/>
    <n v="0"/>
    <n v="0"/>
    <n v="0"/>
    <n v="16"/>
    <n v="19"/>
    <s v="HE16"/>
    <s v="HE19"/>
    <s v="u"/>
    <s v="x"/>
    <n v="62"/>
    <n v="2.9519999027252197"/>
    <d v="2017-05-05T00:00:00"/>
  </r>
  <r>
    <x v="15"/>
    <s v="CBP_DO"/>
    <s v="CBP_DayOf06"/>
    <n v="3"/>
    <d v="2017-05-05T05:04:15"/>
    <n v="0"/>
    <n v="0"/>
    <n v="0"/>
    <n v="0"/>
    <n v="0"/>
    <n v="0"/>
    <n v="0"/>
    <n v="0"/>
    <n v="0"/>
    <n v="0"/>
    <n v="0"/>
    <n v="3.5999998450279236E-2"/>
    <n v="3.5999998450279236E-2"/>
    <n v="3.5999998450279236E-2"/>
    <n v="3.5999998450279236E-2"/>
    <n v="3.5999998450279236E-2"/>
    <n v="3.5999998450279236E-2"/>
    <n v="3.5999998450279236E-2"/>
    <n v="3.5999998450279236E-2"/>
    <n v="0"/>
    <n v="0"/>
    <n v="0"/>
    <n v="0"/>
    <n v="0"/>
    <n v="0"/>
    <n v="16"/>
    <n v="19"/>
    <s v="HE16"/>
    <s v="HE19"/>
    <s v="u"/>
    <s v="x"/>
    <n v="63"/>
    <n v="3.5999998450279236E-2"/>
    <d v="2017-05-05T00:00:00"/>
  </r>
  <r>
    <x v="15"/>
    <s v="CBP_DO"/>
    <s v="CBP_DayOf08"/>
    <n v="0"/>
    <d v="2017-05-05T05:04:1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6"/>
    <n v="19"/>
    <s v="HE16"/>
    <s v="HE19"/>
    <s v="u"/>
    <s v="x"/>
    <n v="64"/>
    <n v="0"/>
    <d v="2017-05-05T00:00:00"/>
  </r>
  <r>
    <x v="16"/>
    <s v="CBP_DA"/>
    <s v="CBP_DayAhead04"/>
    <n v="71"/>
    <d v="2017-05-22T05:05:08"/>
    <n v="0"/>
    <n v="0"/>
    <n v="0"/>
    <n v="0"/>
    <n v="0"/>
    <n v="0"/>
    <n v="0"/>
    <n v="0"/>
    <n v="0"/>
    <n v="0"/>
    <n v="0"/>
    <n v="0.29699999094009399"/>
    <n v="0.29699999094009399"/>
    <n v="0.29699999094009399"/>
    <n v="0.29699999094009399"/>
    <n v="0.29699999094009399"/>
    <n v="0.29699999094009399"/>
    <n v="0.29699999094009399"/>
    <n v="0.29699999094009399"/>
    <n v="0"/>
    <n v="0"/>
    <n v="0"/>
    <n v="0"/>
    <n v="0"/>
    <n v="0"/>
    <n v="16"/>
    <n v="19"/>
    <s v="HE16"/>
    <s v="HE19"/>
    <s v="u"/>
    <s v="x"/>
    <n v="65"/>
    <n v="0.29699999094009399"/>
    <d v="2017-05-22T00:00:00"/>
  </r>
  <r>
    <x v="16"/>
    <s v="CBP_DA"/>
    <s v="CBP_DayAhead06"/>
    <n v="0"/>
    <d v="2017-05-22T05:05:0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6"/>
    <n v="19"/>
    <s v="HE16"/>
    <s v="HE19"/>
    <s v="u"/>
    <s v="x"/>
    <n v="66"/>
    <n v="0"/>
    <d v="2017-05-22T00:00:00"/>
  </r>
  <r>
    <x v="16"/>
    <s v="CBP_DA"/>
    <s v="CBP_DayAhead08"/>
    <n v="0"/>
    <d v="2017-05-22T05:05:0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6"/>
    <n v="19"/>
    <s v="HE16"/>
    <s v="HE19"/>
    <s v="u"/>
    <s v="x"/>
    <n v="67"/>
    <n v="0"/>
    <d v="2017-05-22T00:00:00"/>
  </r>
  <r>
    <x v="17"/>
    <s v="CBP_DO"/>
    <s v="CBP_DayOf04"/>
    <n v="157"/>
    <d v="2017-05-24T05:02:55"/>
    <n v="0"/>
    <n v="0"/>
    <n v="0"/>
    <n v="0"/>
    <n v="0"/>
    <n v="0"/>
    <n v="0"/>
    <n v="0"/>
    <n v="0"/>
    <n v="0"/>
    <n v="0"/>
    <n v="2.9519999027252197"/>
    <n v="2.9519999027252197"/>
    <n v="2.9519999027252197"/>
    <n v="2.9519999027252197"/>
    <n v="2.9519999027252197"/>
    <n v="2.9519999027252197"/>
    <n v="2.9519999027252197"/>
    <n v="2.9519999027252197"/>
    <n v="0"/>
    <n v="0"/>
    <n v="0"/>
    <n v="0"/>
    <n v="0"/>
    <n v="0"/>
    <n v="12"/>
    <n v="15"/>
    <s v="HE12"/>
    <s v="HE15"/>
    <s v="q"/>
    <s v="t"/>
    <n v="68"/>
    <n v="2.9519999027252197"/>
    <d v="2017-05-24T00:00:00"/>
  </r>
  <r>
    <x v="17"/>
    <s v="CBP_DO"/>
    <s v="CBP_DayOf06"/>
    <n v="3"/>
    <d v="2017-05-24T05:02:55"/>
    <n v="0"/>
    <n v="0"/>
    <n v="0"/>
    <n v="0"/>
    <n v="0"/>
    <n v="0"/>
    <n v="0"/>
    <n v="0"/>
    <n v="0"/>
    <n v="0"/>
    <n v="0"/>
    <n v="3.5999998450279236E-2"/>
    <n v="3.5999998450279236E-2"/>
    <n v="3.5999998450279236E-2"/>
    <n v="3.5999998450279236E-2"/>
    <n v="3.5999998450279236E-2"/>
    <n v="3.5999998450279236E-2"/>
    <n v="3.5999998450279236E-2"/>
    <n v="3.5999998450279236E-2"/>
    <n v="0"/>
    <n v="0"/>
    <n v="0"/>
    <n v="0"/>
    <n v="0"/>
    <n v="0"/>
    <n v="12"/>
    <n v="15"/>
    <s v="HE12"/>
    <s v="HE15"/>
    <s v="q"/>
    <s v="t"/>
    <n v="69"/>
    <n v="3.5999998450279236E-2"/>
    <d v="2017-05-24T00:00:00"/>
  </r>
  <r>
    <x v="17"/>
    <s v="CBP_DO"/>
    <s v="CBP_DayOf08"/>
    <n v="0"/>
    <d v="2017-05-24T05:02:5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2"/>
    <n v="15"/>
    <s v="HE12"/>
    <s v="HE15"/>
    <s v="q"/>
    <s v="t"/>
    <n v="70"/>
    <n v="0"/>
    <d v="2017-05-24T00:00:00"/>
  </r>
  <r>
    <x v="18"/>
    <s v="CBP_DO"/>
    <s v="CBP_DayOf04"/>
    <n v="157"/>
    <d v="2017-05-31T05:04:29"/>
    <n v="0"/>
    <n v="0"/>
    <n v="0"/>
    <n v="0"/>
    <n v="0"/>
    <n v="0"/>
    <n v="0"/>
    <n v="0"/>
    <n v="0"/>
    <n v="0"/>
    <n v="0"/>
    <n v="2.9519999027252197"/>
    <n v="2.9519999027252197"/>
    <n v="2.9519999027252197"/>
    <n v="2.9519999027252197"/>
    <n v="2.9519999027252197"/>
    <n v="2.9519999027252197"/>
    <n v="2.9519999027252197"/>
    <n v="2.9519999027252197"/>
    <n v="0"/>
    <n v="0"/>
    <n v="0"/>
    <n v="0"/>
    <n v="0"/>
    <n v="0"/>
    <n v="14"/>
    <n v="17"/>
    <s v="HE14"/>
    <s v="HE17"/>
    <s v="s"/>
    <s v="v"/>
    <n v="71"/>
    <n v="2.9519999027252197"/>
    <d v="2017-05-31T00:00:00"/>
  </r>
  <r>
    <x v="18"/>
    <s v="CBP_DO"/>
    <s v="CBP_DayOf06"/>
    <n v="3"/>
    <d v="2017-05-31T05:04:29"/>
    <n v="0"/>
    <n v="0"/>
    <n v="0"/>
    <n v="0"/>
    <n v="0"/>
    <n v="0"/>
    <n v="0"/>
    <n v="0"/>
    <n v="0"/>
    <n v="0"/>
    <n v="0"/>
    <n v="3.5999998450279236E-2"/>
    <n v="3.5999998450279236E-2"/>
    <n v="3.5999998450279236E-2"/>
    <n v="3.5999998450279236E-2"/>
    <n v="3.5999998450279236E-2"/>
    <n v="3.5999998450279236E-2"/>
    <n v="3.5999998450279236E-2"/>
    <n v="3.5999998450279236E-2"/>
    <n v="0"/>
    <n v="0"/>
    <n v="0"/>
    <n v="0"/>
    <n v="0"/>
    <n v="0"/>
    <n v="14"/>
    <n v="17"/>
    <s v="HE14"/>
    <s v="HE17"/>
    <s v="s"/>
    <s v="v"/>
    <n v="72"/>
    <n v="3.5999998450279236E-2"/>
    <d v="2017-05-31T00:00:00"/>
  </r>
  <r>
    <x v="18"/>
    <s v="CBP_DO"/>
    <s v="CBP_DayOf08"/>
    <n v="0"/>
    <d v="2017-05-31T05:04:29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4"/>
    <n v="17"/>
    <s v="HE14"/>
    <s v="HE17"/>
    <s v="s"/>
    <s v="v"/>
    <n v="73"/>
    <n v="0"/>
    <d v="2017-05-31T00:00:00"/>
  </r>
  <r>
    <x v="19"/>
    <s v="CBP_DO"/>
    <s v="CBP_DayOf04"/>
    <n v="162"/>
    <d v="2017-06-15T05:02:07"/>
    <n v="0"/>
    <n v="0"/>
    <n v="0"/>
    <n v="0"/>
    <n v="0"/>
    <n v="0"/>
    <n v="0"/>
    <n v="0"/>
    <n v="0"/>
    <n v="0"/>
    <n v="0"/>
    <n v="4.2030000686645508"/>
    <n v="4.2030000686645508"/>
    <n v="4.2030000686645508"/>
    <n v="4.2030000686645508"/>
    <n v="4.2030000686645508"/>
    <n v="4.2030000686645508"/>
    <n v="4.2030000686645508"/>
    <n v="4.2030000686645508"/>
    <n v="0"/>
    <n v="0"/>
    <n v="0"/>
    <n v="0"/>
    <n v="0"/>
    <n v="0"/>
    <n v="16"/>
    <n v="19"/>
    <s v="HE16"/>
    <s v="HE19"/>
    <s v="u"/>
    <s v="x"/>
    <n v="74"/>
    <n v="4.2030000686645508"/>
    <d v="2017-06-15T00:00:00"/>
  </r>
  <r>
    <x v="19"/>
    <s v="CBP_DO"/>
    <s v="CBP_DayOf06"/>
    <n v="3"/>
    <d v="2017-06-15T05:02:07"/>
    <n v="0"/>
    <n v="0"/>
    <n v="0"/>
    <n v="0"/>
    <n v="0"/>
    <n v="0"/>
    <n v="0"/>
    <n v="0"/>
    <n v="0"/>
    <n v="0"/>
    <n v="0"/>
    <n v="0.2070000022649765"/>
    <n v="0.2070000022649765"/>
    <n v="0.2070000022649765"/>
    <n v="0.2070000022649765"/>
    <n v="0.2070000022649765"/>
    <n v="0.2070000022649765"/>
    <n v="0.2070000022649765"/>
    <n v="0.2070000022649765"/>
    <n v="0"/>
    <n v="0"/>
    <n v="0"/>
    <n v="0"/>
    <n v="0"/>
    <n v="0"/>
    <n v="16"/>
    <n v="19"/>
    <s v="HE16"/>
    <s v="HE19"/>
    <s v="u"/>
    <s v="x"/>
    <n v="75"/>
    <n v="0.2070000022649765"/>
    <d v="2017-06-15T00:00:00"/>
  </r>
  <r>
    <x v="19"/>
    <s v="CBP_DO"/>
    <s v="CBP_DayOf08"/>
    <n v="0"/>
    <d v="2017-06-15T05:02:0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6"/>
    <n v="19"/>
    <s v="HE16"/>
    <s v="HE19"/>
    <s v="u"/>
    <s v="x"/>
    <n v="76"/>
    <n v="0"/>
    <d v="2017-06-15T00:00:00"/>
  </r>
  <r>
    <x v="20"/>
    <s v="CBP_DO"/>
    <s v="CBP_DayOf04"/>
    <n v="162"/>
    <d v="2017-06-16T05:05:40"/>
    <n v="0"/>
    <n v="0"/>
    <n v="0"/>
    <n v="0"/>
    <n v="0"/>
    <n v="0"/>
    <n v="0"/>
    <n v="0"/>
    <n v="0"/>
    <n v="0"/>
    <n v="0"/>
    <n v="4.2030000686645508"/>
    <n v="4.2030000686645508"/>
    <n v="4.2030000686645508"/>
    <n v="4.2030000686645508"/>
    <n v="4.2030000686645508"/>
    <n v="4.2030000686645508"/>
    <n v="4.2030000686645508"/>
    <n v="4.2030000686645508"/>
    <n v="0"/>
    <n v="0"/>
    <n v="0"/>
    <n v="0"/>
    <n v="0"/>
    <n v="0"/>
    <n v="16"/>
    <n v="19"/>
    <s v="HE16"/>
    <s v="HE19"/>
    <s v="u"/>
    <s v="x"/>
    <n v="77"/>
    <n v="4.2030000686645508"/>
    <d v="2017-06-16T00:00:00"/>
  </r>
  <r>
    <x v="20"/>
    <s v="CBP_DO"/>
    <s v="CBP_DayOf06"/>
    <n v="3"/>
    <d v="2017-06-16T05:05:40"/>
    <n v="0"/>
    <n v="0"/>
    <n v="0"/>
    <n v="0"/>
    <n v="0"/>
    <n v="0"/>
    <n v="0"/>
    <n v="0"/>
    <n v="0"/>
    <n v="0"/>
    <n v="0"/>
    <n v="0.2070000022649765"/>
    <n v="0.2070000022649765"/>
    <n v="0.2070000022649765"/>
    <n v="0.2070000022649765"/>
    <n v="0.2070000022649765"/>
    <n v="0.2070000022649765"/>
    <n v="0.2070000022649765"/>
    <n v="0.2070000022649765"/>
    <n v="0"/>
    <n v="0"/>
    <n v="0"/>
    <n v="0"/>
    <n v="0"/>
    <n v="0"/>
    <n v="16"/>
    <n v="19"/>
    <s v="HE16"/>
    <s v="HE19"/>
    <s v="u"/>
    <s v="x"/>
    <n v="78"/>
    <n v="0.2070000022649765"/>
    <d v="2017-06-16T00:00:00"/>
  </r>
  <r>
    <x v="20"/>
    <s v="CBP_DO"/>
    <s v="CBP_DayOf08"/>
    <n v="0"/>
    <d v="2017-06-16T05:05:4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6"/>
    <n v="19"/>
    <s v="HE16"/>
    <s v="HE19"/>
    <s v="u"/>
    <s v="x"/>
    <n v="79"/>
    <n v="0"/>
    <d v="2017-06-16T00:00:00"/>
  </r>
  <r>
    <x v="21"/>
    <s v="CBP_DA"/>
    <s v="CBP_DayAhead04"/>
    <n v="6"/>
    <d v="2017-06-19T05:09:10"/>
    <n v="0"/>
    <n v="0"/>
    <n v="0"/>
    <n v="0"/>
    <n v="0"/>
    <n v="0"/>
    <n v="0"/>
    <n v="0"/>
    <n v="0"/>
    <n v="0"/>
    <n v="0"/>
    <n v="0.11699999868869781"/>
    <n v="0.11699999868869781"/>
    <n v="0.11699999868869781"/>
    <n v="0.11699999868869781"/>
    <n v="0.11699999868869781"/>
    <n v="0.11699999868869781"/>
    <n v="0.11699999868869781"/>
    <n v="0.11699999868869781"/>
    <n v="0"/>
    <n v="0"/>
    <n v="0"/>
    <n v="0"/>
    <n v="0"/>
    <n v="0"/>
    <n v="16"/>
    <n v="19"/>
    <s v="HE16"/>
    <s v="HE19"/>
    <s v="u"/>
    <s v="x"/>
    <n v="80"/>
    <n v="0.11699999868869781"/>
    <d v="2017-06-19T00:00:00"/>
  </r>
  <r>
    <x v="21"/>
    <s v="CBP_DA"/>
    <s v="CBP_DayAhead06"/>
    <n v="60"/>
    <d v="2017-06-19T05:09:10"/>
    <n v="0"/>
    <n v="0"/>
    <n v="0"/>
    <n v="0"/>
    <n v="0"/>
    <n v="0"/>
    <n v="0"/>
    <n v="0"/>
    <n v="0"/>
    <n v="0"/>
    <n v="0"/>
    <n v="0.18000000715255737"/>
    <n v="0.18000000715255737"/>
    <n v="0.18000000715255737"/>
    <n v="0.18000000715255737"/>
    <n v="0.18000000715255737"/>
    <n v="0.18000000715255737"/>
    <n v="0.18000000715255737"/>
    <n v="0.18000000715255737"/>
    <n v="0"/>
    <n v="0"/>
    <n v="0"/>
    <n v="0"/>
    <n v="0"/>
    <n v="0"/>
    <n v="16"/>
    <n v="19"/>
    <s v="HE16"/>
    <s v="HE19"/>
    <s v="u"/>
    <s v="x"/>
    <n v="81"/>
    <n v="0.18000000715255737"/>
    <d v="2017-06-19T00:00:00"/>
  </r>
  <r>
    <x v="21"/>
    <s v="CBP_DA"/>
    <s v="CBP_DayAhead08"/>
    <n v="0"/>
    <d v="2017-06-19T05:09: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6"/>
    <n v="19"/>
    <s v="HE16"/>
    <s v="HE19"/>
    <s v="u"/>
    <s v="x"/>
    <n v="82"/>
    <n v="0"/>
    <d v="2017-06-19T00:00:00"/>
  </r>
  <r>
    <x v="22"/>
    <s v="CBP_DO"/>
    <s v="CBP_DayOf04"/>
    <n v="162"/>
    <d v="2017-06-20T05:04:30"/>
    <n v="0"/>
    <n v="0"/>
    <n v="0"/>
    <n v="0"/>
    <n v="0"/>
    <n v="0"/>
    <n v="0"/>
    <n v="0"/>
    <n v="0"/>
    <n v="0"/>
    <n v="0"/>
    <n v="4.2030000686645508"/>
    <n v="4.2030000686645508"/>
    <n v="4.2030000686645508"/>
    <n v="4.2030000686645508"/>
    <n v="4.2030000686645508"/>
    <n v="4.2030000686645508"/>
    <n v="4.2030000686645508"/>
    <n v="4.2030000686645508"/>
    <n v="0"/>
    <n v="0"/>
    <n v="0"/>
    <n v="0"/>
    <n v="0"/>
    <n v="0"/>
    <n v="16"/>
    <n v="19"/>
    <s v="HE16"/>
    <s v="HE19"/>
    <s v="u"/>
    <s v="x"/>
    <n v="83"/>
    <n v="4.2030000686645508"/>
    <d v="2017-06-20T00:00:00"/>
  </r>
  <r>
    <x v="22"/>
    <s v="CBP_DO"/>
    <s v="CBP_DayOf06"/>
    <n v="3"/>
    <d v="2017-06-20T05:04:30"/>
    <n v="0"/>
    <n v="0"/>
    <n v="0"/>
    <n v="0"/>
    <n v="0"/>
    <n v="0"/>
    <n v="0"/>
    <n v="0"/>
    <n v="0"/>
    <n v="0"/>
    <n v="0"/>
    <n v="0.2070000022649765"/>
    <n v="0.2070000022649765"/>
    <n v="0.2070000022649765"/>
    <n v="0.2070000022649765"/>
    <n v="0.2070000022649765"/>
    <n v="0.2070000022649765"/>
    <n v="0.2070000022649765"/>
    <n v="0.2070000022649765"/>
    <n v="0"/>
    <n v="0"/>
    <n v="0"/>
    <n v="0"/>
    <n v="0"/>
    <n v="0"/>
    <n v="16"/>
    <n v="19"/>
    <s v="HE16"/>
    <s v="HE19"/>
    <s v="u"/>
    <s v="x"/>
    <n v="84"/>
    <n v="0.2070000022649765"/>
    <d v="2017-06-20T00:00:00"/>
  </r>
  <r>
    <x v="22"/>
    <s v="CBP_DO"/>
    <s v="CBP_DayOf08"/>
    <n v="0"/>
    <d v="2017-06-20T05:04:3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6"/>
    <n v="19"/>
    <s v="HE16"/>
    <s v="HE19"/>
    <s v="u"/>
    <s v="x"/>
    <n v="85"/>
    <n v="0"/>
    <d v="2017-06-20T00:00:00"/>
  </r>
  <r>
    <x v="23"/>
    <s v="CBP_DO"/>
    <s v="CBP_DayOf04"/>
    <n v="162"/>
    <d v="2017-07-05T05:03:21"/>
    <n v="0"/>
    <n v="0"/>
    <n v="0"/>
    <n v="0"/>
    <n v="0"/>
    <n v="0"/>
    <n v="0"/>
    <n v="0"/>
    <n v="0"/>
    <n v="0"/>
    <n v="0"/>
    <n v="4.2030000686645508"/>
    <n v="4.2030000686645508"/>
    <n v="4.2030000686645508"/>
    <n v="4.2030000686645508"/>
    <n v="4.2030000686645508"/>
    <n v="4.2030000686645508"/>
    <n v="4.2030000686645508"/>
    <n v="4.2030000686645508"/>
    <n v="0"/>
    <n v="0"/>
    <n v="0"/>
    <n v="0"/>
    <n v="0"/>
    <n v="0"/>
    <n v="15"/>
    <n v="18"/>
    <s v="HE15"/>
    <s v="HE18"/>
    <s v="t"/>
    <s v="w"/>
    <n v="86"/>
    <n v="4.2030000686645508"/>
    <d v="2017-07-05T00:00:00"/>
  </r>
  <r>
    <x v="23"/>
    <s v="CBP_DO"/>
    <s v="CBP_DayOf06"/>
    <n v="3"/>
    <d v="2017-07-05T05:03:21"/>
    <n v="0"/>
    <n v="0"/>
    <n v="0"/>
    <n v="0"/>
    <n v="0"/>
    <n v="0"/>
    <n v="0"/>
    <n v="0"/>
    <n v="0"/>
    <n v="0"/>
    <n v="0"/>
    <n v="0.2070000022649765"/>
    <n v="0.2070000022649765"/>
    <n v="0.2070000022649765"/>
    <n v="0.2070000022649765"/>
    <n v="0.2070000022649765"/>
    <n v="0.2070000022649765"/>
    <n v="0.2070000022649765"/>
    <n v="0.2070000022649765"/>
    <n v="0"/>
    <n v="0"/>
    <n v="0"/>
    <n v="0"/>
    <n v="0"/>
    <n v="0"/>
    <n v="15"/>
    <n v="18"/>
    <s v="HE15"/>
    <s v="HE18"/>
    <s v="t"/>
    <s v="w"/>
    <n v="87"/>
    <n v="0.2070000022649765"/>
    <d v="2017-07-05T00:00:00"/>
  </r>
  <r>
    <x v="23"/>
    <s v="CBP_DO"/>
    <s v="CBP_DayOf08"/>
    <n v="0"/>
    <d v="2017-07-05T05:03:21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5"/>
    <n v="18"/>
    <s v="HE15"/>
    <s v="HE18"/>
    <s v="t"/>
    <s v="w"/>
    <n v="88"/>
    <n v="0"/>
    <d v="2017-07-05T00:00:00"/>
  </r>
  <r>
    <x v="24"/>
    <s v="CBP_DO"/>
    <s v="CBP_DayOf04"/>
    <n v="162"/>
    <d v="2017-07-07T05:03:16"/>
    <n v="0"/>
    <n v="0"/>
    <n v="0"/>
    <n v="0"/>
    <n v="0"/>
    <n v="0"/>
    <n v="0"/>
    <n v="0"/>
    <n v="0"/>
    <n v="0"/>
    <n v="0"/>
    <n v="4.2030000686645508"/>
    <n v="4.2030000686645508"/>
    <n v="4.2030000686645508"/>
    <n v="4.2030000686645508"/>
    <n v="4.2030000686645508"/>
    <n v="4.2030000686645508"/>
    <n v="4.2030000686645508"/>
    <n v="4.2030000686645508"/>
    <n v="0"/>
    <n v="0"/>
    <n v="0"/>
    <n v="0"/>
    <n v="0"/>
    <n v="0"/>
    <n v="16"/>
    <n v="19"/>
    <s v="HE16"/>
    <s v="HE19"/>
    <s v="u"/>
    <s v="x"/>
    <n v="89"/>
    <n v="4.2030000686645508"/>
    <d v="2017-07-07T00:00:00"/>
  </r>
  <r>
    <x v="24"/>
    <s v="CBP_DO"/>
    <s v="CBP_DayOf06"/>
    <n v="3"/>
    <d v="2017-07-07T05:03:16"/>
    <n v="0"/>
    <n v="0"/>
    <n v="0"/>
    <n v="0"/>
    <n v="0"/>
    <n v="0"/>
    <n v="0"/>
    <n v="0"/>
    <n v="0"/>
    <n v="0"/>
    <n v="0"/>
    <n v="0.2070000022649765"/>
    <n v="0.2070000022649765"/>
    <n v="0.2070000022649765"/>
    <n v="0.2070000022649765"/>
    <n v="0.2070000022649765"/>
    <n v="0.2070000022649765"/>
    <n v="0.2070000022649765"/>
    <n v="0.2070000022649765"/>
    <n v="0"/>
    <n v="0"/>
    <n v="0"/>
    <n v="0"/>
    <n v="0"/>
    <n v="0"/>
    <n v="16"/>
    <n v="19"/>
    <s v="HE16"/>
    <s v="HE19"/>
    <s v="u"/>
    <s v="x"/>
    <n v="90"/>
    <n v="0.2070000022649765"/>
    <d v="2017-07-07T00:00:00"/>
  </r>
  <r>
    <x v="24"/>
    <s v="CBP_DO"/>
    <s v="CBP_DayOf08"/>
    <n v="0"/>
    <d v="2017-07-07T05:03:1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6"/>
    <n v="19"/>
    <s v="HE16"/>
    <s v="HE19"/>
    <s v="u"/>
    <s v="x"/>
    <n v="91"/>
    <n v="0"/>
    <d v="2017-07-07T00:00:00"/>
  </r>
  <r>
    <x v="25"/>
    <s v="CBP_DO"/>
    <s v="CBP_DayOf04"/>
    <n v="170"/>
    <d v="2017-08-29T05:03:05"/>
    <n v="0"/>
    <n v="0"/>
    <n v="0"/>
    <n v="0"/>
    <n v="0"/>
    <n v="0"/>
    <n v="0"/>
    <n v="0"/>
    <n v="0"/>
    <n v="0"/>
    <n v="0"/>
    <n v="4.1220002174377441"/>
    <n v="4.1220002174377441"/>
    <n v="4.1220002174377441"/>
    <n v="4.1220002174377441"/>
    <n v="4.1220002174377441"/>
    <n v="4.1220002174377441"/>
    <n v="4.1220002174377441"/>
    <n v="4.1220002174377441"/>
    <n v="0"/>
    <n v="0"/>
    <n v="0"/>
    <n v="0"/>
    <n v="0"/>
    <n v="0"/>
    <n v="16"/>
    <n v="19"/>
    <s v="HE16"/>
    <s v="HE19"/>
    <s v="u"/>
    <s v="x"/>
    <n v="92"/>
    <n v="4.1220002174377441"/>
    <d v="2017-08-29T00:00:00"/>
  </r>
  <r>
    <x v="25"/>
    <s v="CBP_DO"/>
    <s v="CBP_DayOf06"/>
    <n v="4"/>
    <d v="2017-08-29T05:03:05"/>
    <n v="0"/>
    <n v="0"/>
    <n v="0"/>
    <n v="0"/>
    <n v="0"/>
    <n v="0"/>
    <n v="0"/>
    <n v="0"/>
    <n v="0"/>
    <n v="0"/>
    <n v="0"/>
    <n v="0.13500000536441803"/>
    <n v="0.13500000536441803"/>
    <n v="0.13500000536441803"/>
    <n v="0.13500000536441803"/>
    <n v="0.13500000536441803"/>
    <n v="0.13500000536441803"/>
    <n v="0.13500000536441803"/>
    <n v="0.13500000536441803"/>
    <n v="0"/>
    <n v="0"/>
    <n v="0"/>
    <n v="0"/>
    <n v="0"/>
    <n v="0"/>
    <n v="16"/>
    <n v="19"/>
    <s v="HE16"/>
    <s v="HE19"/>
    <s v="u"/>
    <s v="x"/>
    <n v="93"/>
    <n v="0.13500000536441803"/>
    <d v="2017-08-29T00:00:00"/>
  </r>
  <r>
    <x v="25"/>
    <s v="CBP_DO"/>
    <s v="CBP_DayOf08"/>
    <n v="0"/>
    <d v="2017-08-29T05:03:0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6"/>
    <n v="19"/>
    <s v="HE16"/>
    <s v="HE19"/>
    <s v="u"/>
    <s v="x"/>
    <n v="94"/>
    <n v="0"/>
    <d v="2017-08-29T00:00:00"/>
  </r>
  <r>
    <x v="26"/>
    <s v="CBP_DA"/>
    <s v="CBP_DayAhead04"/>
    <n v="69"/>
    <d v="2017-09-05T05:02:54"/>
    <n v="0"/>
    <n v="0"/>
    <n v="0"/>
    <n v="0"/>
    <n v="0"/>
    <n v="0"/>
    <n v="0"/>
    <n v="0"/>
    <n v="0"/>
    <n v="0"/>
    <n v="0"/>
    <n v="6.3000001013278961E-2"/>
    <n v="6.3000001013278961E-2"/>
    <n v="6.3000001013278961E-2"/>
    <n v="6.3000001013278961E-2"/>
    <n v="6.3000001013278961E-2"/>
    <n v="6.3000001013278961E-2"/>
    <n v="6.3000001013278961E-2"/>
    <n v="6.3000001013278961E-2"/>
    <n v="0"/>
    <n v="0"/>
    <n v="0"/>
    <n v="0"/>
    <n v="0"/>
    <n v="0"/>
    <n v="16"/>
    <n v="19"/>
    <s v="HE16"/>
    <s v="HE19"/>
    <s v="u"/>
    <s v="x"/>
    <n v="95"/>
    <n v="6.3000001013278961E-2"/>
    <d v="2017-09-05T00:00:00"/>
  </r>
  <r>
    <x v="26"/>
    <s v="CBP_DA"/>
    <s v="CBP_DayAhead06"/>
    <n v="0"/>
    <d v="2017-09-05T05:02:54"/>
    <n v="0"/>
    <n v="0"/>
    <n v="0"/>
    <n v="0"/>
    <n v="0"/>
    <n v="0"/>
    <n v="0"/>
    <n v="0"/>
    <n v="0"/>
    <n v="0"/>
    <n v="0"/>
    <n v="0.18000000715255737"/>
    <n v="0.18000000715255737"/>
    <n v="0.18000000715255737"/>
    <n v="0.18000000715255737"/>
    <n v="0.18000000715255737"/>
    <n v="0.18000000715255737"/>
    <n v="0.18000000715255737"/>
    <n v="0.18000000715255737"/>
    <n v="0"/>
    <n v="0"/>
    <n v="0"/>
    <n v="0"/>
    <n v="0"/>
    <n v="0"/>
    <n v="16"/>
    <n v="19"/>
    <s v="HE16"/>
    <s v="HE19"/>
    <s v="u"/>
    <s v="x"/>
    <n v="96"/>
    <n v="0.18000000715255737"/>
    <d v="2017-09-05T00:00:00"/>
  </r>
  <r>
    <x v="26"/>
    <s v="CBP_DA"/>
    <s v="CBP_DayAhead08"/>
    <n v="0"/>
    <d v="2017-09-05T05:02:5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6"/>
    <n v="19"/>
    <s v="HE16"/>
    <s v="HE19"/>
    <s v="u"/>
    <s v="x"/>
    <n v="97"/>
    <n v="0"/>
    <d v="2017-09-05T00:00:00"/>
  </r>
  <r>
    <x v="27"/>
    <s v="CBP_DO"/>
    <s v="CBP_DayOf04"/>
    <n v="170"/>
    <d v="2017-09-11T05:02:59"/>
    <n v="0"/>
    <n v="0"/>
    <n v="0"/>
    <n v="0"/>
    <n v="0"/>
    <n v="0"/>
    <n v="0"/>
    <n v="0"/>
    <n v="0"/>
    <n v="0"/>
    <n v="0"/>
    <n v="4.3829998970031738"/>
    <n v="4.3829998970031738"/>
    <n v="4.3829998970031738"/>
    <n v="4.3829998970031738"/>
    <n v="4.3829998970031738"/>
    <n v="4.3829998970031738"/>
    <n v="4.3829998970031738"/>
    <n v="4.3829998970031738"/>
    <n v="0"/>
    <n v="0"/>
    <n v="0"/>
    <n v="0"/>
    <n v="0"/>
    <n v="0"/>
    <n v="18"/>
    <n v="19"/>
    <s v="HE18"/>
    <s v="HE19"/>
    <s v="w"/>
    <s v="x"/>
    <n v="98"/>
    <n v="4.3829998970031738"/>
    <d v="2017-09-11T00:00:00"/>
  </r>
  <r>
    <x v="27"/>
    <s v="CBP_DO"/>
    <s v="CBP_DayOf06"/>
    <n v="4"/>
    <d v="2017-09-11T05:02:59"/>
    <n v="0"/>
    <n v="0"/>
    <n v="0"/>
    <n v="0"/>
    <n v="0"/>
    <n v="0"/>
    <n v="0"/>
    <n v="0"/>
    <n v="0"/>
    <n v="0"/>
    <n v="0"/>
    <n v="0.14399999380111694"/>
    <n v="0.14399999380111694"/>
    <n v="0.14399999380111694"/>
    <n v="0.14399999380111694"/>
    <n v="0.14399999380111694"/>
    <n v="0.14399999380111694"/>
    <n v="0.14399999380111694"/>
    <n v="0.14399999380111694"/>
    <n v="0"/>
    <n v="0"/>
    <n v="0"/>
    <n v="0"/>
    <n v="0"/>
    <n v="0"/>
    <n v="18"/>
    <n v="19"/>
    <s v="HE18"/>
    <s v="HE19"/>
    <s v="w"/>
    <s v="x"/>
    <n v="99"/>
    <n v="0.14399999380111694"/>
    <d v="2017-09-11T00:00:00"/>
  </r>
  <r>
    <x v="27"/>
    <s v="CBP_DO"/>
    <s v="CBP_DayOf08"/>
    <n v="0"/>
    <d v="2017-09-11T05:02:59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8"/>
    <n v="19"/>
    <s v="HE18"/>
    <s v="HE19"/>
    <s v="w"/>
    <s v="x"/>
    <n v="100"/>
    <n v="0"/>
    <d v="2017-09-11T00:00:00"/>
  </r>
  <r>
    <x v="28"/>
    <s v="CBP_DO"/>
    <s v="CBP_DayOf04"/>
    <n v="170"/>
    <d v="2017-09-25T05:03:19"/>
    <n v="0"/>
    <n v="0"/>
    <n v="0"/>
    <n v="0"/>
    <n v="0"/>
    <n v="0"/>
    <n v="0"/>
    <n v="0"/>
    <n v="0"/>
    <n v="0"/>
    <n v="0"/>
    <n v="4.3829998970031738"/>
    <n v="4.3829998970031738"/>
    <n v="4.3829998970031738"/>
    <n v="4.3829998970031738"/>
    <n v="4.3829998970031738"/>
    <n v="4.3829998970031738"/>
    <n v="4.3829998970031738"/>
    <n v="4.3829998970031738"/>
    <n v="0"/>
    <n v="0"/>
    <n v="0"/>
    <n v="0"/>
    <n v="0"/>
    <n v="0"/>
    <n v="17"/>
    <n v="18"/>
    <s v="HE17"/>
    <s v="HE18"/>
    <s v="v"/>
    <s v="w"/>
    <n v="101"/>
    <n v="4.3829998970031738"/>
    <d v="2017-09-25T00:00:00"/>
  </r>
  <r>
    <x v="28"/>
    <s v="CBP_DO"/>
    <s v="CBP_DayOf06"/>
    <n v="4"/>
    <d v="2017-09-25T05:03:19"/>
    <n v="0"/>
    <n v="0"/>
    <n v="0"/>
    <n v="0"/>
    <n v="0"/>
    <n v="0"/>
    <n v="0"/>
    <n v="0"/>
    <n v="0"/>
    <n v="0"/>
    <n v="0"/>
    <n v="0.14399999380111694"/>
    <n v="0.14399999380111694"/>
    <n v="0.14399999380111694"/>
    <n v="0.14399999380111694"/>
    <n v="0.14399999380111694"/>
    <n v="0.14399999380111694"/>
    <n v="0.14399999380111694"/>
    <n v="0.14399999380111694"/>
    <n v="0"/>
    <n v="0"/>
    <n v="0"/>
    <n v="0"/>
    <n v="0"/>
    <n v="0"/>
    <n v="17"/>
    <n v="18"/>
    <s v="HE17"/>
    <s v="HE18"/>
    <s v="v"/>
    <s v="w"/>
    <n v="102"/>
    <n v="0.14399999380111694"/>
    <d v="2017-09-25T00:00:00"/>
  </r>
  <r>
    <x v="28"/>
    <s v="CBP_DO"/>
    <s v="CBP_DayOf08"/>
    <n v="0"/>
    <d v="2017-09-25T05:03:19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7"/>
    <n v="18"/>
    <s v="HE17"/>
    <s v="HE18"/>
    <s v="v"/>
    <s v="w"/>
    <n v="103"/>
    <n v="0"/>
    <d v="2017-09-25T00:00:00"/>
  </r>
  <r>
    <x v="29"/>
    <s v="CBP_DO"/>
    <s v="CBP_DayOf04"/>
    <n v="170"/>
    <d v="2017-10-04T05:03:00"/>
    <n v="0"/>
    <n v="0"/>
    <n v="0"/>
    <n v="0"/>
    <n v="0"/>
    <n v="0"/>
    <n v="0"/>
    <n v="0"/>
    <n v="0"/>
    <n v="0"/>
    <n v="0"/>
    <n v="4.12"/>
    <n v="4.12"/>
    <n v="4.12"/>
    <n v="4.12"/>
    <n v="4.12"/>
    <n v="4.12"/>
    <n v="4.12"/>
    <n v="4.12"/>
    <n v="0"/>
    <n v="0"/>
    <n v="0"/>
    <n v="0"/>
    <n v="0"/>
    <n v="0"/>
    <n v="17"/>
    <n v="18"/>
    <s v="HE17"/>
    <s v="HE18"/>
    <s v="v"/>
    <s v="w"/>
    <n v="104"/>
    <n v="4.12"/>
    <d v="2017-10-04T00:00:00"/>
  </r>
  <r>
    <x v="29"/>
    <s v="CBP_DO"/>
    <s v="CBP_DayOf06"/>
    <n v="4"/>
    <d v="2017-10-04T05:03:00"/>
    <n v="0"/>
    <n v="0"/>
    <n v="0"/>
    <n v="0"/>
    <n v="0"/>
    <n v="0"/>
    <n v="0"/>
    <n v="0"/>
    <n v="0"/>
    <n v="0"/>
    <n v="0"/>
    <n v="0.14000000000000001"/>
    <n v="0.14000000000000001"/>
    <n v="0.14000000000000001"/>
    <n v="0.14000000000000001"/>
    <n v="0.14000000000000001"/>
    <n v="0.14000000000000001"/>
    <n v="0.14000000000000001"/>
    <n v="0.14000000000000001"/>
    <n v="0"/>
    <n v="0"/>
    <n v="0"/>
    <n v="0"/>
    <n v="0"/>
    <n v="0"/>
    <n v="17"/>
    <n v="18"/>
    <s v="HE17"/>
    <s v="HE18"/>
    <s v="v"/>
    <s v="w"/>
    <n v="105"/>
    <n v="0.14000000000000001"/>
    <d v="2017-10-04T00:00:00"/>
  </r>
  <r>
    <x v="29"/>
    <s v="CBP_DO"/>
    <s v="CBP_DayOf08"/>
    <n v="0"/>
    <d v="2017-10-04T05:03: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7"/>
    <n v="18"/>
    <s v="HE17"/>
    <s v="HE18"/>
    <s v="v"/>
    <s v="w"/>
    <n v="106"/>
    <n v="0"/>
    <d v="2017-10-04T00:00:00"/>
  </r>
  <r>
    <x v="30"/>
    <s v="CBP_DO"/>
    <s v="CBP_DayOf04"/>
    <n v="170"/>
    <d v="2017-10-09T05:03:00"/>
    <n v="0"/>
    <n v="0"/>
    <n v="0"/>
    <n v="0"/>
    <n v="0"/>
    <n v="0"/>
    <n v="0"/>
    <n v="0"/>
    <n v="0"/>
    <n v="0"/>
    <n v="0"/>
    <n v="4.12"/>
    <n v="4.12"/>
    <n v="4.12"/>
    <n v="4.12"/>
    <n v="4.12"/>
    <n v="4.12"/>
    <n v="4.12"/>
    <n v="4.12"/>
    <n v="0"/>
    <n v="0"/>
    <n v="0"/>
    <n v="0"/>
    <n v="0"/>
    <n v="0"/>
    <n v="18"/>
    <n v="19"/>
    <s v="HE18"/>
    <s v="HE19"/>
    <s v="w"/>
    <s v="x"/>
    <n v="107"/>
    <n v="4.12"/>
    <d v="2017-10-09T00:00:00"/>
  </r>
  <r>
    <x v="30"/>
    <s v="CBP_DO"/>
    <s v="CBP_DayOf06"/>
    <n v="4"/>
    <d v="2017-10-09T05:03:00"/>
    <n v="0"/>
    <n v="0"/>
    <n v="0"/>
    <n v="0"/>
    <n v="0"/>
    <n v="0"/>
    <n v="0"/>
    <n v="0"/>
    <n v="0"/>
    <n v="0"/>
    <n v="0"/>
    <n v="0.14000000000000001"/>
    <n v="0.14000000000000001"/>
    <n v="0.14000000000000001"/>
    <n v="0.14000000000000001"/>
    <n v="0.14000000000000001"/>
    <n v="0.14000000000000001"/>
    <n v="0.14000000000000001"/>
    <n v="0.14000000000000001"/>
    <n v="0"/>
    <n v="0"/>
    <n v="0"/>
    <n v="0"/>
    <n v="0"/>
    <n v="0"/>
    <n v="18"/>
    <n v="19"/>
    <s v="HE18"/>
    <s v="HE19"/>
    <s v="w"/>
    <s v="x"/>
    <n v="108"/>
    <n v="0.14000000000000001"/>
    <d v="2017-10-09T00:00:00"/>
  </r>
  <r>
    <x v="30"/>
    <s v="CBP_DO"/>
    <s v="CBP_DayOf08"/>
    <n v="0"/>
    <d v="2017-10-09T05:03: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8"/>
    <n v="19"/>
    <s v="HE18"/>
    <s v="HE19"/>
    <s v="w"/>
    <s v="x"/>
    <n v="109"/>
    <n v="0"/>
    <d v="2017-10-09T00:00:00"/>
  </r>
  <r>
    <x v="31"/>
    <s v="CBP_DO"/>
    <s v="CBP_DayOf04"/>
    <n v="170"/>
    <d v="2017-10-16T05:03:00"/>
    <n v="0"/>
    <n v="0"/>
    <n v="0"/>
    <n v="0"/>
    <n v="0"/>
    <n v="0"/>
    <n v="0"/>
    <n v="0"/>
    <n v="0"/>
    <n v="0"/>
    <n v="0"/>
    <n v="4.12"/>
    <n v="4.12"/>
    <n v="4.12"/>
    <n v="4.12"/>
    <n v="4.12"/>
    <n v="4.12"/>
    <n v="4.12"/>
    <n v="4.12"/>
    <n v="0"/>
    <n v="0"/>
    <n v="0"/>
    <n v="0"/>
    <n v="0"/>
    <n v="0"/>
    <n v="18"/>
    <n v="19"/>
    <s v="HE18"/>
    <s v="HE19"/>
    <s v="w"/>
    <s v="x"/>
    <n v="110"/>
    <n v="4.12"/>
    <d v="2017-10-16T00:00:00"/>
  </r>
  <r>
    <x v="31"/>
    <s v="CBP_DO"/>
    <s v="CBP_DayOf06"/>
    <n v="4"/>
    <d v="2017-10-16T05:03:00"/>
    <n v="0"/>
    <n v="0"/>
    <n v="0"/>
    <n v="0"/>
    <n v="0"/>
    <n v="0"/>
    <n v="0"/>
    <n v="0"/>
    <n v="0"/>
    <n v="0"/>
    <n v="0"/>
    <n v="0.14000000000000001"/>
    <n v="0.14000000000000001"/>
    <n v="0.14000000000000001"/>
    <n v="0.14000000000000001"/>
    <n v="0.14000000000000001"/>
    <n v="0.14000000000000001"/>
    <n v="0.14000000000000001"/>
    <n v="0.14000000000000001"/>
    <n v="0"/>
    <n v="0"/>
    <n v="0"/>
    <n v="0"/>
    <n v="0"/>
    <n v="0"/>
    <n v="18"/>
    <n v="19"/>
    <s v="HE18"/>
    <s v="HE19"/>
    <s v="w"/>
    <s v="x"/>
    <n v="111"/>
    <n v="0.14000000000000001"/>
    <d v="2017-10-16T00:00:00"/>
  </r>
  <r>
    <x v="31"/>
    <s v="CBP_DO"/>
    <s v="CBP_DayOf08"/>
    <n v="0"/>
    <d v="2017-10-16T05:03: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8"/>
    <n v="19"/>
    <s v="HE18"/>
    <s v="HE19"/>
    <s v="w"/>
    <s v="x"/>
    <n v="112"/>
    <n v="0"/>
    <d v="2017-10-16T00:00:00"/>
  </r>
  <r>
    <x v="32"/>
    <s v="CBP_DO"/>
    <s v="CBP_DayOf04"/>
    <n v="170"/>
    <d v="2017-10-23T05:03:00"/>
    <n v="0"/>
    <n v="0"/>
    <n v="0"/>
    <n v="0"/>
    <n v="0"/>
    <n v="0"/>
    <n v="0"/>
    <n v="0"/>
    <n v="0"/>
    <n v="0"/>
    <n v="0"/>
    <n v="4.12"/>
    <n v="4.12"/>
    <n v="4.12"/>
    <n v="4.12"/>
    <n v="4.12"/>
    <n v="4.12"/>
    <n v="4.12"/>
    <n v="4.12"/>
    <n v="0"/>
    <n v="0"/>
    <n v="0"/>
    <n v="0"/>
    <n v="0"/>
    <n v="0"/>
    <e v="#N/A"/>
    <e v="#N/A"/>
    <e v="#N/A"/>
    <e v="#N/A"/>
    <e v="#N/A"/>
    <e v="#N/A"/>
    <n v="113"/>
    <e v="#N/A"/>
    <d v="2017-10-23T00:00:00"/>
  </r>
  <r>
    <x v="32"/>
    <s v="CBP_DO"/>
    <s v="CBP_DayOf06"/>
    <n v="4"/>
    <d v="2017-10-23T05:03:00"/>
    <n v="0"/>
    <n v="0"/>
    <n v="0"/>
    <n v="0"/>
    <n v="0"/>
    <n v="0"/>
    <n v="0"/>
    <n v="0"/>
    <n v="0"/>
    <n v="0"/>
    <n v="0"/>
    <n v="0.14000000000000001"/>
    <n v="0.14000000000000001"/>
    <n v="0.14000000000000001"/>
    <n v="0.14000000000000001"/>
    <n v="0.14000000000000001"/>
    <n v="0.14000000000000001"/>
    <n v="0.14000000000000001"/>
    <n v="0.14000000000000001"/>
    <n v="0"/>
    <n v="0"/>
    <n v="0"/>
    <n v="0"/>
    <n v="0"/>
    <n v="0"/>
    <e v="#N/A"/>
    <e v="#N/A"/>
    <e v="#N/A"/>
    <e v="#N/A"/>
    <e v="#N/A"/>
    <e v="#N/A"/>
    <n v="114"/>
    <e v="#N/A"/>
    <d v="2017-10-23T00:00:00"/>
  </r>
  <r>
    <x v="32"/>
    <s v="CBP_DO"/>
    <s v="CBP_DayOf08"/>
    <n v="0"/>
    <d v="2017-10-23T05:03: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/A"/>
    <e v="#N/A"/>
    <e v="#N/A"/>
    <e v="#N/A"/>
    <e v="#N/A"/>
    <e v="#N/A"/>
    <n v="115"/>
    <e v="#N/A"/>
    <d v="2017-10-23T00:00:00"/>
  </r>
  <r>
    <x v="33"/>
    <s v="CBP_DA"/>
    <s v="CBP_DayAhead04"/>
    <n v="69"/>
    <d v="2017-10-18T05:04:16"/>
    <n v="0"/>
    <n v="0"/>
    <n v="0"/>
    <n v="0"/>
    <n v="0"/>
    <n v="0"/>
    <n v="0"/>
    <n v="0"/>
    <n v="0"/>
    <n v="0"/>
    <n v="0"/>
    <n v="3.7799999117851257E-2"/>
    <n v="3.7799999117851257E-2"/>
    <n v="3.7799999117851257E-2"/>
    <n v="3.7799999117851257E-2"/>
    <n v="3.7799999117851257E-2"/>
    <n v="3.7799999117851257E-2"/>
    <n v="3.7799999117851257E-2"/>
    <n v="3.7799999117851257E-2"/>
    <n v="0"/>
    <n v="0"/>
    <n v="0"/>
    <n v="0"/>
    <n v="0"/>
    <n v="0"/>
    <n v="18"/>
    <n v="19"/>
    <s v="HE18"/>
    <s v="HE19"/>
    <s v="w"/>
    <s v="x"/>
    <n v="116"/>
    <n v="3.7799999117851257E-2"/>
    <d v="2017-10-18T00:00:00"/>
  </r>
  <r>
    <x v="33"/>
    <s v="CBP_DA"/>
    <s v="CBP_DayAhead06"/>
    <n v="0"/>
    <d v="2017-10-18T05:04:16"/>
    <n v="0"/>
    <n v="0"/>
    <n v="0"/>
    <n v="0"/>
    <n v="0"/>
    <n v="0"/>
    <n v="0"/>
    <n v="0"/>
    <n v="0"/>
    <n v="0"/>
    <n v="0"/>
    <n v="0.18143999576568604"/>
    <n v="0.18143999576568604"/>
    <n v="0.18143999576568604"/>
    <n v="0.18143999576568604"/>
    <n v="0.18143999576568604"/>
    <n v="0.18143999576568604"/>
    <n v="0.18143999576568604"/>
    <n v="0.18143999576568604"/>
    <n v="0"/>
    <n v="0"/>
    <n v="0"/>
    <n v="0"/>
    <n v="0"/>
    <n v="0"/>
    <n v="18"/>
    <n v="19"/>
    <s v="HE18"/>
    <s v="HE19"/>
    <s v="w"/>
    <s v="x"/>
    <n v="117"/>
    <n v="0.18143999576568604"/>
    <d v="2017-10-18T00:00:00"/>
  </r>
  <r>
    <x v="33"/>
    <s v="CBP_DA"/>
    <s v="CBP_DayAhead08"/>
    <n v="0"/>
    <d v="2017-10-18T05:04:1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8"/>
    <n v="19"/>
    <s v="HE18"/>
    <s v="HE19"/>
    <s v="w"/>
    <s v="x"/>
    <n v="118"/>
    <n v="0"/>
    <d v="2017-10-18T00:00:00"/>
  </r>
  <r>
    <x v="34"/>
    <s v="CBP_DA"/>
    <s v="CBP_DayAhead04"/>
    <n v="69"/>
    <d v="2017-10-26T05:04:08"/>
    <n v="0"/>
    <n v="0"/>
    <n v="0"/>
    <n v="0"/>
    <n v="0"/>
    <n v="0"/>
    <n v="0"/>
    <n v="0"/>
    <n v="0"/>
    <n v="0"/>
    <n v="0"/>
    <n v="3.7799999117851257E-2"/>
    <n v="3.7799999117851257E-2"/>
    <n v="3.7799999117851257E-2"/>
    <n v="3.7799999117851257E-2"/>
    <n v="3.7799999117851257E-2"/>
    <n v="3.7799999117851257E-2"/>
    <n v="3.7799999117851257E-2"/>
    <n v="3.7799999117851257E-2"/>
    <n v="0"/>
    <n v="0"/>
    <n v="0"/>
    <n v="0"/>
    <n v="0"/>
    <n v="0"/>
    <n v="18"/>
    <n v="19"/>
    <s v="HE18"/>
    <s v="HE19"/>
    <s v="w"/>
    <s v="x"/>
    <n v="119"/>
    <n v="3.7799999117851257E-2"/>
    <d v="2017-10-26T00:00:00"/>
  </r>
  <r>
    <x v="34"/>
    <s v="CBP_DA"/>
    <s v="CBP_DayAhead06"/>
    <n v="0"/>
    <d v="2017-10-26T05:04:08"/>
    <n v="0"/>
    <n v="0"/>
    <n v="0"/>
    <n v="0"/>
    <n v="0"/>
    <n v="0"/>
    <n v="0"/>
    <n v="0"/>
    <n v="0"/>
    <n v="0"/>
    <n v="0"/>
    <n v="0.18143999576568604"/>
    <n v="0.18143999576568604"/>
    <n v="0.18143999576568604"/>
    <n v="0.18143999576568604"/>
    <n v="0.18143999576568604"/>
    <n v="0.18143999576568604"/>
    <n v="0.18143999576568604"/>
    <n v="0.18143999576568604"/>
    <n v="0"/>
    <n v="0"/>
    <n v="0"/>
    <n v="0"/>
    <n v="0"/>
    <n v="0"/>
    <n v="18"/>
    <n v="19"/>
    <s v="HE18"/>
    <s v="HE19"/>
    <s v="w"/>
    <s v="x"/>
    <n v="120"/>
    <n v="0.18143999576568604"/>
    <d v="2017-10-26T00:00:00"/>
  </r>
  <r>
    <x v="34"/>
    <s v="CBP_DA"/>
    <s v="CBP_DayAhead08"/>
    <n v="0"/>
    <d v="2017-10-26T05:04:0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8"/>
    <n v="19"/>
    <s v="HE18"/>
    <s v="HE19"/>
    <s v="w"/>
    <s v="x"/>
    <n v="121"/>
    <n v="0"/>
    <d v="2017-10-26T00:00:00"/>
  </r>
  <r>
    <x v="35"/>
    <s v="CBP_DO"/>
    <s v="CBP_DayOf04"/>
    <n v="170"/>
    <d v="2017-10-26T05:04:08"/>
    <n v="0"/>
    <n v="0"/>
    <n v="0"/>
    <n v="0"/>
    <n v="0"/>
    <n v="0"/>
    <n v="0"/>
    <n v="0"/>
    <n v="0"/>
    <n v="0"/>
    <n v="0"/>
    <n v="4.1159701347351074"/>
    <n v="4.1159701347351074"/>
    <n v="4.1159701347351074"/>
    <n v="4.1159701347351074"/>
    <n v="4.1159701347351074"/>
    <n v="4.1159701347351074"/>
    <n v="4.1159701347351074"/>
    <n v="4.1159701347351074"/>
    <n v="0"/>
    <n v="0"/>
    <n v="0"/>
    <n v="0"/>
    <n v="0"/>
    <n v="0"/>
    <e v="#N/A"/>
    <e v="#N/A"/>
    <e v="#N/A"/>
    <e v="#N/A"/>
    <e v="#N/A"/>
    <e v="#N/A"/>
    <n v="122"/>
    <e v="#N/A"/>
    <d v="2017-10-26T00:00:00"/>
  </r>
  <r>
    <x v="35"/>
    <s v="CBP_DO"/>
    <s v="CBP_DayOf06"/>
    <n v="4"/>
    <d v="2017-10-26T05:04:08"/>
    <n v="0"/>
    <n v="0"/>
    <n v="0"/>
    <n v="0"/>
    <n v="0"/>
    <n v="0"/>
    <n v="0"/>
    <n v="0"/>
    <n v="0"/>
    <n v="0"/>
    <n v="0"/>
    <n v="0.14399999380111694"/>
    <n v="0.14399999380111694"/>
    <n v="0.14399999380111694"/>
    <n v="0.14399999380111694"/>
    <n v="0.14399999380111694"/>
    <n v="0.14399999380111694"/>
    <n v="0.14399999380111694"/>
    <n v="0.14399999380111694"/>
    <n v="0"/>
    <n v="0"/>
    <n v="0"/>
    <n v="0"/>
    <n v="0"/>
    <n v="0"/>
    <e v="#N/A"/>
    <e v="#N/A"/>
    <e v="#N/A"/>
    <e v="#N/A"/>
    <e v="#N/A"/>
    <e v="#N/A"/>
    <n v="123"/>
    <e v="#N/A"/>
    <d v="2017-10-26T00:00:00"/>
  </r>
  <r>
    <x v="35"/>
    <s v="CBP_DO"/>
    <s v="CBP_DayOf08"/>
    <n v="0"/>
    <d v="2017-10-26T05:04:0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e v="#N/A"/>
    <e v="#N/A"/>
    <e v="#N/A"/>
    <e v="#N/A"/>
    <e v="#N/A"/>
    <e v="#N/A"/>
    <n v="124"/>
    <e v="#N/A"/>
    <d v="2017-10-26T00:00:00"/>
  </r>
  <r>
    <x v="36"/>
    <s v="CBP_DO"/>
    <s v="CBP_DayOf04"/>
    <n v="170"/>
    <d v="2017-10-18T05:04:16"/>
    <n v="0"/>
    <n v="0"/>
    <n v="0"/>
    <n v="0"/>
    <n v="0"/>
    <n v="0"/>
    <n v="0"/>
    <n v="0"/>
    <n v="0"/>
    <n v="0"/>
    <n v="0"/>
    <n v="4.1159701347351074"/>
    <n v="4.1159701347351074"/>
    <n v="4.1159701347351074"/>
    <n v="4.1159701347351074"/>
    <n v="4.1159701347351074"/>
    <n v="4.1159701347351074"/>
    <n v="4.1159701347351074"/>
    <n v="4.1159701347351074"/>
    <n v="0"/>
    <n v="0"/>
    <n v="0"/>
    <n v="0"/>
    <n v="0"/>
    <n v="0"/>
    <n v="17"/>
    <n v="18"/>
    <s v="HE17"/>
    <s v="HE18"/>
    <s v="v"/>
    <s v="w"/>
    <n v="125"/>
    <n v="4.1159701347351074"/>
    <d v="2017-10-18T00:00:00"/>
  </r>
  <r>
    <x v="36"/>
    <s v="CBP_DO"/>
    <s v="CBP_DayOf06"/>
    <n v="4"/>
    <d v="2017-10-18T05:04:16"/>
    <n v="0"/>
    <n v="0"/>
    <n v="0"/>
    <n v="0"/>
    <n v="0"/>
    <n v="0"/>
    <n v="0"/>
    <n v="0"/>
    <n v="0"/>
    <n v="0"/>
    <n v="0"/>
    <n v="0.14399999380111694"/>
    <n v="0.14399999380111694"/>
    <n v="0.14399999380111694"/>
    <n v="0.14399999380111694"/>
    <n v="0.14399999380111694"/>
    <n v="0.14399999380111694"/>
    <n v="0.14399999380111694"/>
    <n v="0.14399999380111694"/>
    <n v="0"/>
    <n v="0"/>
    <n v="0"/>
    <n v="0"/>
    <n v="0"/>
    <n v="0"/>
    <n v="17"/>
    <n v="18"/>
    <s v="HE17"/>
    <s v="HE18"/>
    <s v="v"/>
    <s v="w"/>
    <n v="126"/>
    <n v="0.14399999380111694"/>
    <d v="2017-10-18T00:00:00"/>
  </r>
  <r>
    <x v="36"/>
    <s v="CBP_DO"/>
    <s v="CBP_DayOf08"/>
    <n v="0"/>
    <d v="2017-10-18T05:04:1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17"/>
    <n v="18"/>
    <s v="HE17"/>
    <s v="HE18"/>
    <s v="v"/>
    <s v="w"/>
    <n v="127"/>
    <n v="0"/>
    <d v="2017-10-18T00:00:0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155">
  <r>
    <x v="0"/>
    <s v="AC_COM_30_2017"/>
    <s v="DAYOF"/>
    <n v="1009"/>
    <d v="2017-08-01T05:01:46"/>
    <n v="0"/>
    <n v="0"/>
    <n v="0"/>
    <n v="0"/>
    <n v="0"/>
    <n v="0"/>
    <n v="0"/>
    <n v="0"/>
    <n v="0"/>
    <n v="0"/>
    <n v="0"/>
    <n v="0"/>
    <n v="0.71445697546005249"/>
    <n v="0.72598052024841309"/>
    <n v="0.84875816106796265"/>
    <n v="0.70293354988098145"/>
    <n v="0.61725449562072754"/>
    <n v="0.48398700356483459"/>
    <n v="0.42636951804161072"/>
    <n v="0.40332251787185669"/>
    <n v="0"/>
    <n v="0"/>
    <n v="0"/>
    <n v="0"/>
    <m/>
    <e v="#N/A"/>
    <e v="#N/A"/>
    <e v="#N/A"/>
    <e v="#N/A"/>
    <e v="#N/A"/>
    <e v="#N/A"/>
    <n v="141"/>
    <e v="#N/A"/>
    <d v="2017-08-01T00:00:00"/>
  </r>
  <r>
    <x v="0"/>
    <s v="AC_COM_50_2017"/>
    <s v="DAYOF"/>
    <n v="3616"/>
    <d v="2017-08-01T05:01:46"/>
    <n v="0"/>
    <n v="0"/>
    <n v="0"/>
    <n v="0"/>
    <n v="0"/>
    <n v="0"/>
    <n v="0"/>
    <n v="0"/>
    <n v="0"/>
    <n v="0"/>
    <n v="0"/>
    <n v="0"/>
    <n v="2.3356239795684814"/>
    <n v="2.3553271293640137"/>
    <n v="2.5830955505371094"/>
    <n v="2.4575095176696777"/>
    <n v="2.3614027500152588"/>
    <n v="1.6294353008270264"/>
    <n v="1.425926685333252"/>
    <n v="1.3251277208328247"/>
    <n v="0"/>
    <n v="0"/>
    <n v="0"/>
    <n v="0"/>
    <m/>
    <e v="#N/A"/>
    <e v="#N/A"/>
    <e v="#N/A"/>
    <e v="#N/A"/>
    <e v="#N/A"/>
    <e v="#N/A"/>
    <n v="142"/>
    <e v="#N/A"/>
    <d v="2017-08-01T00:00:00"/>
  </r>
  <r>
    <x v="0"/>
    <s v="AC_RES_100_2017"/>
    <s v="DAYOF"/>
    <n v="5606"/>
    <d v="2017-08-01T05:01:46"/>
    <n v="0"/>
    <n v="0"/>
    <n v="0"/>
    <n v="0"/>
    <n v="0"/>
    <n v="0"/>
    <n v="0"/>
    <n v="0"/>
    <n v="0"/>
    <n v="0"/>
    <n v="0"/>
    <n v="0"/>
    <n v="1.8321536779403687"/>
    <n v="2.0607774257659912"/>
    <n v="2.5431818962097168"/>
    <n v="2.9978466033935547"/>
    <n v="3.3198239803314209"/>
    <n v="3.1825821399688721"/>
    <n v="3.2489469051361084"/>
    <n v="3.208855152130127"/>
    <n v="0"/>
    <n v="0"/>
    <n v="0"/>
    <n v="0"/>
    <m/>
    <e v="#N/A"/>
    <e v="#N/A"/>
    <e v="#N/A"/>
    <e v="#N/A"/>
    <e v="#N/A"/>
    <e v="#N/A"/>
    <n v="143"/>
    <e v="#N/A"/>
    <d v="2017-08-01T00:00:00"/>
  </r>
  <r>
    <x v="0"/>
    <s v="AC_RES_50_2017"/>
    <s v="DAYOF"/>
    <n v="8932"/>
    <d v="2017-08-01T05:01:46"/>
    <n v="0"/>
    <n v="0"/>
    <n v="0"/>
    <n v="0"/>
    <n v="0"/>
    <n v="0"/>
    <n v="0"/>
    <n v="0"/>
    <n v="0"/>
    <n v="0"/>
    <n v="0"/>
    <n v="0"/>
    <n v="3.4788727760314941"/>
    <n v="3.9824314117431641"/>
    <n v="4.391047477722168"/>
    <n v="4.7471561431884766"/>
    <n v="4.8696746826171875"/>
    <n v="4.2825989723205566"/>
    <n v="4.1410684585571289"/>
    <n v="3.9194619655609131"/>
    <n v="0"/>
    <n v="0"/>
    <n v="0"/>
    <n v="0"/>
    <m/>
    <e v="#N/A"/>
    <e v="#N/A"/>
    <e v="#N/A"/>
    <e v="#N/A"/>
    <e v="#N/A"/>
    <e v="#N/A"/>
    <n v="144"/>
    <e v="#N/A"/>
    <d v="2017-08-01T00:00:00"/>
  </r>
  <r>
    <x v="1"/>
    <s v="AC_COM_30_2017"/>
    <s v="DAYOF"/>
    <n v="1009"/>
    <d v="2017-08-02T05:01:18"/>
    <n v="0"/>
    <n v="0"/>
    <n v="0"/>
    <n v="0"/>
    <n v="0"/>
    <n v="0"/>
    <n v="0"/>
    <n v="0"/>
    <n v="0"/>
    <n v="0"/>
    <n v="0"/>
    <n v="0"/>
    <n v="0.71445697546005249"/>
    <n v="0.72598052024841309"/>
    <n v="0.85099220275878906"/>
    <n v="0.70293354988098145"/>
    <n v="0.61928880214691162"/>
    <n v="0.48398700356483459"/>
    <n v="0.42636951804161072"/>
    <n v="0.40332251787185669"/>
    <n v="0"/>
    <n v="0"/>
    <n v="0"/>
    <n v="0"/>
    <m/>
    <e v="#N/A"/>
    <e v="#N/A"/>
    <e v="#N/A"/>
    <e v="#N/A"/>
    <e v="#N/A"/>
    <e v="#N/A"/>
    <n v="145"/>
    <e v="#N/A"/>
    <d v="2017-08-02T00:00:00"/>
  </r>
  <r>
    <x v="1"/>
    <s v="AC_COM_50_2017"/>
    <s v="DAYOF"/>
    <n v="3616"/>
    <d v="2017-08-02T05:01:18"/>
    <n v="0"/>
    <n v="0"/>
    <n v="0"/>
    <n v="0"/>
    <n v="0"/>
    <n v="0"/>
    <n v="0"/>
    <n v="0"/>
    <n v="0"/>
    <n v="0"/>
    <n v="0"/>
    <n v="0"/>
    <n v="2.3969581127166748"/>
    <n v="2.4171786308288574"/>
    <n v="2.6509299278259277"/>
    <n v="2.5220444202423096"/>
    <n v="2.4234139919281006"/>
    <n v="1.6722252368927002"/>
    <n v="1.4633723497390747"/>
    <n v="1.3599263429641724"/>
    <n v="0"/>
    <n v="0"/>
    <n v="0"/>
    <n v="0"/>
    <m/>
    <e v="#N/A"/>
    <e v="#N/A"/>
    <e v="#N/A"/>
    <e v="#N/A"/>
    <e v="#N/A"/>
    <e v="#N/A"/>
    <n v="146"/>
    <e v="#N/A"/>
    <d v="2017-08-02T00:00:00"/>
  </r>
  <r>
    <x v="1"/>
    <s v="AC_RES_100_2017"/>
    <s v="DAYOF"/>
    <n v="5606"/>
    <d v="2017-08-02T05:01:18"/>
    <n v="0"/>
    <n v="0"/>
    <n v="0"/>
    <n v="0"/>
    <n v="0"/>
    <n v="0"/>
    <n v="0"/>
    <n v="0"/>
    <n v="0"/>
    <n v="0"/>
    <n v="0"/>
    <n v="0"/>
    <n v="2.1112451553344727"/>
    <n v="2.375103235244751"/>
    <n v="2.9280574321746826"/>
    <n v="3.4518616199493408"/>
    <n v="3.8237910270690918"/>
    <n v="3.6663641929626465"/>
    <n v="3.7423803806304932"/>
    <n v="3.6957552433013916"/>
    <n v="0"/>
    <n v="0"/>
    <n v="0"/>
    <n v="0"/>
    <m/>
    <e v="#N/A"/>
    <e v="#N/A"/>
    <e v="#N/A"/>
    <e v="#N/A"/>
    <e v="#N/A"/>
    <e v="#N/A"/>
    <n v="147"/>
    <e v="#N/A"/>
    <d v="2017-08-02T00:00:00"/>
  </r>
  <r>
    <x v="1"/>
    <s v="AC_RES_50_2017"/>
    <s v="DAYOF"/>
    <n v="8932"/>
    <d v="2017-08-02T05:01:18"/>
    <n v="0"/>
    <n v="0"/>
    <n v="0"/>
    <n v="0"/>
    <n v="0"/>
    <n v="0"/>
    <n v="0"/>
    <n v="0"/>
    <n v="0"/>
    <n v="0"/>
    <n v="0"/>
    <n v="0"/>
    <n v="3.6930763721466064"/>
    <n v="4.2276406288146973"/>
    <n v="4.6614160537719727"/>
    <n v="5.0394515991210938"/>
    <n v="5.1695137023925781"/>
    <n v="4.546290397644043"/>
    <n v="4.3960452079772949"/>
    <n v="4.1607937812805176"/>
    <n v="0"/>
    <n v="0"/>
    <n v="0"/>
    <n v="0"/>
    <m/>
    <e v="#N/A"/>
    <e v="#N/A"/>
    <e v="#N/A"/>
    <e v="#N/A"/>
    <e v="#N/A"/>
    <e v="#N/A"/>
    <n v="148"/>
    <e v="#N/A"/>
    <d v="2017-08-02T00:00:00"/>
  </r>
  <r>
    <x v="2"/>
    <s v="AC_COM_30_2017"/>
    <s v="DAYOF"/>
    <n v="1009"/>
    <d v="2017-08-28T05:02:42"/>
    <n v="0"/>
    <n v="0"/>
    <n v="0"/>
    <n v="0"/>
    <n v="0"/>
    <n v="0"/>
    <n v="0"/>
    <n v="0"/>
    <n v="0"/>
    <n v="0"/>
    <n v="0"/>
    <n v="0"/>
    <n v="0.71445697546005249"/>
    <n v="0.72598052024841309"/>
    <n v="0.84898614883422852"/>
    <n v="0.70293354988098145"/>
    <n v="0.61746209859848022"/>
    <n v="0.48398700356483459"/>
    <n v="0.42636951804161072"/>
    <n v="0.40332251787185669"/>
    <n v="0"/>
    <n v="0"/>
    <n v="0"/>
    <n v="0"/>
    <m/>
    <n v="17"/>
    <n v="20"/>
    <s v="HE17"/>
    <s v="HE20"/>
    <s v="v"/>
    <s v="y"/>
    <n v="149"/>
    <n v="0.48278528451919556"/>
    <d v="2017-08-28T00:00:00"/>
  </r>
  <r>
    <x v="2"/>
    <s v="AC_COM_50_2017"/>
    <s v="DAYOF"/>
    <n v="3616"/>
    <d v="2017-08-28T05:02:42"/>
    <n v="0"/>
    <n v="0"/>
    <n v="0"/>
    <n v="0"/>
    <n v="0"/>
    <n v="0"/>
    <n v="0"/>
    <n v="0"/>
    <n v="0"/>
    <n v="0"/>
    <n v="0"/>
    <n v="0"/>
    <n v="2.3418824672698975"/>
    <n v="2.3616387844085693"/>
    <n v="2.5900173187255859"/>
    <n v="2.4640946388244629"/>
    <n v="2.3677303791046143"/>
    <n v="1.6338015794754028"/>
    <n v="1.4297477006912231"/>
    <n v="1.3286786079406738"/>
    <n v="0"/>
    <n v="0"/>
    <n v="0"/>
    <n v="0"/>
    <m/>
    <n v="17"/>
    <n v="20"/>
    <s v="HE17"/>
    <s v="HE20"/>
    <s v="v"/>
    <s v="y"/>
    <n v="150"/>
    <n v="1.6899895668029785"/>
    <d v="2017-08-28T00:00:00"/>
  </r>
  <r>
    <x v="2"/>
    <s v="AC_RES_100_2017"/>
    <s v="DAYOF"/>
    <n v="5606"/>
    <d v="2017-08-28T05:02:42"/>
    <n v="0"/>
    <n v="0"/>
    <n v="0"/>
    <n v="0"/>
    <n v="0"/>
    <n v="0"/>
    <n v="0"/>
    <n v="0"/>
    <n v="0"/>
    <n v="0"/>
    <n v="0"/>
    <n v="0"/>
    <n v="1.8606324195861816"/>
    <n v="2.0928514003753662"/>
    <n v="2.5824549198150635"/>
    <n v="3.0441746711730957"/>
    <n v="3.3712489604949951"/>
    <n v="3.2319474220275879"/>
    <n v="3.2992973327636719"/>
    <n v="3.2585387229919434"/>
    <n v="0"/>
    <n v="0"/>
    <n v="0"/>
    <n v="0"/>
    <m/>
    <n v="17"/>
    <n v="20"/>
    <s v="HE17"/>
    <s v="HE20"/>
    <s v="v"/>
    <s v="y"/>
    <n v="151"/>
    <n v="3.2902581095695496"/>
    <d v="2017-08-28T00:00:00"/>
  </r>
  <r>
    <x v="2"/>
    <s v="AC_RES_50_2017"/>
    <s v="DAYOF"/>
    <n v="8932"/>
    <d v="2017-08-28T05:02:42"/>
    <n v="0"/>
    <n v="0"/>
    <n v="0"/>
    <n v="0"/>
    <n v="0"/>
    <n v="0"/>
    <n v="0"/>
    <n v="0"/>
    <n v="0"/>
    <n v="0"/>
    <n v="0"/>
    <n v="0"/>
    <n v="3.5007302761077881"/>
    <n v="4.0074524879455566"/>
    <n v="4.4186363220214844"/>
    <n v="4.7769818305969238"/>
    <n v="4.9002704620361328"/>
    <n v="4.3095064163208008"/>
    <n v="4.1670866012573242"/>
    <n v="3.9440877437591553"/>
    <n v="0"/>
    <n v="0"/>
    <n v="0"/>
    <n v="0"/>
    <m/>
    <n v="17"/>
    <n v="20"/>
    <s v="HE17"/>
    <s v="HE20"/>
    <s v="v"/>
    <s v="y"/>
    <n v="152"/>
    <n v="4.3302378058433533"/>
    <d v="2017-08-28T00:00:00"/>
  </r>
  <r>
    <x v="3"/>
    <s v="AC_COM_30_2017"/>
    <s v="DAYOF"/>
    <n v="1009"/>
    <d v="2017-08-03T05:01:38"/>
    <n v="0"/>
    <n v="0"/>
    <n v="0"/>
    <n v="0"/>
    <n v="0"/>
    <n v="0"/>
    <n v="0"/>
    <n v="0"/>
    <n v="0"/>
    <n v="0"/>
    <n v="0"/>
    <n v="0"/>
    <n v="0.71445697546005249"/>
    <n v="0.72598052024841309"/>
    <n v="0.85236001014709473"/>
    <n v="0.70293354988098145"/>
    <n v="0.62053424119949341"/>
    <n v="0.48398700356483459"/>
    <n v="0.42636951804161072"/>
    <n v="0.40332251787185669"/>
    <n v="0"/>
    <n v="0"/>
    <n v="0"/>
    <n v="0"/>
    <m/>
    <n v="17"/>
    <n v="20"/>
    <s v="HE17"/>
    <s v="HE20"/>
    <s v="v"/>
    <s v="y"/>
    <n v="153"/>
    <n v="0.48355332016944885"/>
    <d v="2017-08-03T00:00:00"/>
  </r>
  <r>
    <x v="3"/>
    <s v="AC_COM_50_2017"/>
    <s v="DAYOF"/>
    <n v="3616"/>
    <d v="2017-08-03T05:01:38"/>
    <n v="0"/>
    <n v="0"/>
    <n v="0"/>
    <n v="0"/>
    <n v="0"/>
    <n v="0"/>
    <n v="0"/>
    <n v="0"/>
    <n v="0"/>
    <n v="0"/>
    <n v="0"/>
    <n v="0"/>
    <n v="2.43450927734375"/>
    <n v="2.4550468921661377"/>
    <n v="2.6924612522125244"/>
    <n v="2.5615556240081787"/>
    <n v="2.4613804817199707"/>
    <n v="1.6984231472015381"/>
    <n v="1.4862982034683228"/>
    <n v="1.3812315464019775"/>
    <n v="0"/>
    <n v="0"/>
    <n v="0"/>
    <n v="0"/>
    <m/>
    <n v="17"/>
    <n v="20"/>
    <s v="HE17"/>
    <s v="HE20"/>
    <s v="v"/>
    <s v="y"/>
    <n v="154"/>
    <n v="1.7568333446979523"/>
    <d v="2017-08-03T00:00:00"/>
  </r>
  <r>
    <x v="3"/>
    <s v="AC_RES_100_2017"/>
    <s v="DAYOF"/>
    <n v="5606"/>
    <d v="2017-08-03T05:01:38"/>
    <n v="0"/>
    <n v="0"/>
    <n v="0"/>
    <n v="0"/>
    <n v="0"/>
    <n v="0"/>
    <n v="0"/>
    <n v="0"/>
    <n v="0"/>
    <n v="0"/>
    <n v="0"/>
    <n v="0"/>
    <n v="2.2821173667907715"/>
    <n v="2.5675477981567383"/>
    <n v="3.1636953353881836"/>
    <n v="3.7298300266265869"/>
    <n v="4.1323423385620117"/>
    <n v="3.962557315826416"/>
    <n v="4.0444822311401367"/>
    <n v="3.9938569068908691"/>
    <n v="0"/>
    <n v="0"/>
    <n v="0"/>
    <n v="0"/>
    <m/>
    <n v="17"/>
    <n v="20"/>
    <s v="HE17"/>
    <s v="HE20"/>
    <s v="v"/>
    <s v="y"/>
    <n v="155"/>
    <n v="4.0333096981048584"/>
    <d v="2017-08-03T00:00:00"/>
  </r>
  <r>
    <x v="3"/>
    <s v="AC_RES_50_2017"/>
    <s v="DAYOF"/>
    <n v="8932"/>
    <d v="2017-08-03T05:01:38"/>
    <n v="0"/>
    <n v="0"/>
    <n v="0"/>
    <n v="0"/>
    <n v="0"/>
    <n v="0"/>
    <n v="0"/>
    <n v="0"/>
    <n v="0"/>
    <n v="0"/>
    <n v="0"/>
    <n v="0"/>
    <n v="3.8242216110229492"/>
    <n v="4.3777689933776855"/>
    <n v="4.8269481658935547"/>
    <n v="5.2184081077575684"/>
    <n v="5.35308837890625"/>
    <n v="4.7077341079711914"/>
    <n v="4.5521535873413086"/>
    <n v="4.3085479736328125"/>
    <n v="0"/>
    <n v="0"/>
    <n v="0"/>
    <n v="0"/>
    <m/>
    <n v="17"/>
    <n v="20"/>
    <s v="HE17"/>
    <s v="HE20"/>
    <s v="v"/>
    <s v="y"/>
    <n v="156"/>
    <n v="4.7303810119628906"/>
    <d v="2017-08-03T00:00:00"/>
  </r>
  <r>
    <x v="4"/>
    <s v="AC_COM_30_2017"/>
    <s v="DAYOF"/>
    <n v="1009"/>
    <d v="2017-08-07T05:04:56"/>
    <n v="0"/>
    <n v="0"/>
    <n v="0"/>
    <n v="0"/>
    <n v="0"/>
    <n v="0"/>
    <n v="0"/>
    <n v="0"/>
    <n v="0"/>
    <n v="0"/>
    <n v="0"/>
    <n v="0"/>
    <n v="0.71445697546005249"/>
    <n v="0.72598052024841309"/>
    <n v="0.84825670719146729"/>
    <n v="0.70293354988098145"/>
    <n v="0.61679786443710327"/>
    <n v="0.48398700356483459"/>
    <n v="0.42636951804161072"/>
    <n v="0.40332251787185669"/>
    <n v="0"/>
    <n v="0"/>
    <n v="0"/>
    <n v="0"/>
    <m/>
    <n v="20"/>
    <n v="20"/>
    <s v="HE20"/>
    <s v="HE20"/>
    <s v="y"/>
    <s v="y"/>
    <n v="157"/>
    <n v="0.40332251787185669"/>
    <d v="2017-08-07T00:00:00"/>
  </r>
  <r>
    <x v="4"/>
    <s v="AC_COM_50_2017"/>
    <s v="DAYOF"/>
    <n v="3616"/>
    <d v="2017-08-07T05:04:56"/>
    <n v="0"/>
    <n v="0"/>
    <n v="0"/>
    <n v="0"/>
    <n v="0"/>
    <n v="0"/>
    <n v="0"/>
    <n v="0"/>
    <n v="0"/>
    <n v="0"/>
    <n v="0"/>
    <n v="0"/>
    <n v="2.3218550682067871"/>
    <n v="2.3414421081542969"/>
    <n v="2.5678675174713135"/>
    <n v="2.4430220127105713"/>
    <n v="2.3474819660186768"/>
    <n v="1.6198292970657349"/>
    <n v="1.4175205230712891"/>
    <n v="1.3173158168792725"/>
    <n v="0"/>
    <n v="0"/>
    <n v="0"/>
    <n v="0"/>
    <m/>
    <n v="20"/>
    <n v="20"/>
    <s v="HE20"/>
    <s v="HE20"/>
    <s v="y"/>
    <s v="y"/>
    <n v="158"/>
    <n v="1.3173158168792725"/>
    <d v="2017-08-07T00:00:00"/>
  </r>
  <r>
    <x v="4"/>
    <s v="AC_RES_100_2017"/>
    <s v="DAYOF"/>
    <n v="5606"/>
    <d v="2017-08-07T05:04:56"/>
    <n v="0"/>
    <n v="0"/>
    <n v="0"/>
    <n v="0"/>
    <n v="0"/>
    <n v="0"/>
    <n v="0"/>
    <n v="0"/>
    <n v="0"/>
    <n v="0"/>
    <n v="0"/>
    <n v="0"/>
    <n v="1.7695004940032959"/>
    <n v="1.9902143478393555"/>
    <n v="2.4567811489105225"/>
    <n v="2.8959248065948486"/>
    <n v="3.206688404083252"/>
    <n v="3.0739777088165283"/>
    <n v="3.1381762027740479"/>
    <n v="3.0995509624481201"/>
    <n v="0"/>
    <n v="0"/>
    <n v="0"/>
    <n v="0"/>
    <m/>
    <n v="20"/>
    <n v="20"/>
    <s v="HE20"/>
    <s v="HE20"/>
    <s v="y"/>
    <s v="y"/>
    <n v="159"/>
    <n v="3.0995509624481201"/>
    <d v="2017-08-07T00:00:00"/>
  </r>
  <r>
    <x v="4"/>
    <s v="AC_RES_50_2017"/>
    <s v="DAYOF"/>
    <n v="8932"/>
    <d v="2017-08-07T05:04:56"/>
    <n v="0"/>
    <n v="0"/>
    <n v="0"/>
    <n v="0"/>
    <n v="0"/>
    <n v="0"/>
    <n v="0"/>
    <n v="0"/>
    <n v="0"/>
    <n v="0"/>
    <n v="0"/>
    <n v="0"/>
    <n v="3.4307861328125"/>
    <n v="3.9273843765258789"/>
    <n v="4.3303518295288086"/>
    <n v="4.6815385818481445"/>
    <n v="4.8023638725280762"/>
    <n v="4.2234034538269043"/>
    <n v="4.0838289260864258"/>
    <n v="3.8652853965759277"/>
    <n v="0"/>
    <n v="0"/>
    <n v="0"/>
    <n v="0"/>
    <m/>
    <n v="20"/>
    <n v="20"/>
    <s v="HE20"/>
    <s v="HE20"/>
    <s v="y"/>
    <s v="y"/>
    <n v="160"/>
    <n v="3.8652853965759277"/>
    <d v="2017-08-07T00:00:00"/>
  </r>
  <r>
    <x v="5"/>
    <s v="AC_COM_30_2017"/>
    <s v="DAYOF"/>
    <n v="1009"/>
    <d v="2017-08-08T05:02:59"/>
    <n v="0"/>
    <n v="0"/>
    <n v="0"/>
    <n v="0"/>
    <n v="0"/>
    <n v="0"/>
    <n v="0"/>
    <n v="0"/>
    <n v="0"/>
    <n v="0"/>
    <n v="0"/>
    <n v="0"/>
    <n v="0.71445697546005249"/>
    <n v="0.72598052024841309"/>
    <n v="0.84798318147659302"/>
    <n v="0.70293354988098145"/>
    <n v="0.61654877662658691"/>
    <n v="0.48398700356483459"/>
    <n v="0.42636951804161072"/>
    <n v="0.40332251787185669"/>
    <n v="0"/>
    <n v="0"/>
    <n v="0"/>
    <n v="0"/>
    <m/>
    <n v="19"/>
    <n v="20"/>
    <s v="HE19"/>
    <s v="HE20"/>
    <s v="x"/>
    <s v="y"/>
    <n v="161"/>
    <n v="0.4148460179567337"/>
    <d v="2017-08-08T00:00:00"/>
  </r>
  <r>
    <x v="5"/>
    <s v="AC_COM_50_2017"/>
    <s v="DAYOF"/>
    <n v="3616"/>
    <d v="2017-08-08T05:02:59"/>
    <n v="0"/>
    <n v="0"/>
    <n v="0"/>
    <n v="0"/>
    <n v="0"/>
    <n v="0"/>
    <n v="0"/>
    <n v="0"/>
    <n v="0"/>
    <n v="0"/>
    <n v="0"/>
    <n v="0"/>
    <n v="2.3143446445465088"/>
    <n v="2.3338687419891357"/>
    <n v="2.559561014175415"/>
    <n v="2.43511962890625"/>
    <n v="2.3398885726928711"/>
    <n v="1.6145896911621094"/>
    <n v="1.4129352569580078"/>
    <n v="1.3130546808242798"/>
    <n v="0"/>
    <n v="0"/>
    <n v="0"/>
    <n v="0"/>
    <m/>
    <n v="19"/>
    <n v="20"/>
    <s v="HE19"/>
    <s v="HE20"/>
    <s v="x"/>
    <s v="y"/>
    <n v="162"/>
    <n v="1.3629949688911438"/>
    <d v="2017-08-08T00:00:00"/>
  </r>
  <r>
    <x v="5"/>
    <s v="AC_RES_100_2017"/>
    <s v="DAYOF"/>
    <n v="5606"/>
    <d v="2017-08-08T05:02:59"/>
    <n v="0"/>
    <n v="0"/>
    <n v="0"/>
    <n v="0"/>
    <n v="0"/>
    <n v="0"/>
    <n v="0"/>
    <n v="0"/>
    <n v="0"/>
    <n v="0"/>
    <n v="0"/>
    <n v="0"/>
    <n v="1.7353260517120361"/>
    <n v="1.9517254829406738"/>
    <n v="2.4096536636352539"/>
    <n v="2.8403310775756836"/>
    <n v="3.1449782848358154"/>
    <n v="3.0147392749786377"/>
    <n v="3.0777559280395508"/>
    <n v="3.0399305820465088"/>
    <n v="0"/>
    <n v="0"/>
    <n v="0"/>
    <n v="0"/>
    <m/>
    <n v="19"/>
    <n v="20"/>
    <s v="HE19"/>
    <s v="HE20"/>
    <s v="x"/>
    <s v="y"/>
    <n v="163"/>
    <n v="3.0588432550430298"/>
    <d v="2017-08-08T00:00:00"/>
  </r>
  <r>
    <x v="5"/>
    <s v="AC_RES_50_2017"/>
    <s v="DAYOF"/>
    <n v="8932"/>
    <d v="2017-08-08T05:02:59"/>
    <n v="0"/>
    <n v="0"/>
    <n v="0"/>
    <n v="0"/>
    <n v="0"/>
    <n v="0"/>
    <n v="0"/>
    <n v="0"/>
    <n v="0"/>
    <n v="0"/>
    <n v="0"/>
    <n v="0"/>
    <n v="3.4045572280883789"/>
    <n v="3.8973586559295654"/>
    <n v="4.297245979309082"/>
    <n v="4.6457476615905762"/>
    <n v="4.7656488418579102"/>
    <n v="4.1911144256591797"/>
    <n v="4.0526070594787598"/>
    <n v="3.8357343673706055"/>
    <n v="0"/>
    <n v="0"/>
    <n v="0"/>
    <n v="0"/>
    <m/>
    <n v="19"/>
    <n v="20"/>
    <s v="HE19"/>
    <s v="HE20"/>
    <s v="x"/>
    <s v="y"/>
    <n v="164"/>
    <n v="3.9441707134246826"/>
    <d v="2017-08-08T00:00:00"/>
  </r>
  <r>
    <x v="6"/>
    <s v="AC_COM_30_2017"/>
    <s v="DAYOF"/>
    <n v="1009"/>
    <d v="2017-08-29T05:03:05"/>
    <n v="0"/>
    <n v="0"/>
    <n v="0"/>
    <n v="0"/>
    <n v="0"/>
    <n v="0"/>
    <n v="0"/>
    <n v="0"/>
    <n v="0"/>
    <n v="0"/>
    <n v="0"/>
    <n v="0"/>
    <n v="0.71445697546005249"/>
    <n v="0.72598052024841309"/>
    <n v="0.84962445497512817"/>
    <n v="0.70293354988098145"/>
    <n v="0.61804336309432983"/>
    <n v="0.48398700356483459"/>
    <n v="0.42636951804161072"/>
    <n v="0.40332251787185669"/>
    <n v="0"/>
    <n v="0"/>
    <n v="0"/>
    <n v="0"/>
    <m/>
    <n v="18"/>
    <n v="21"/>
    <s v="HE18"/>
    <s v="HE21"/>
    <s v="w"/>
    <s v="z"/>
    <n v="165"/>
    <n v="0.3284197598695755"/>
    <d v="2017-08-29T00:00:00"/>
  </r>
  <r>
    <x v="6"/>
    <s v="AC_COM_50_2017"/>
    <s v="DAYOF"/>
    <n v="3616"/>
    <d v="2017-08-29T05:03:05"/>
    <n v="0"/>
    <n v="0"/>
    <n v="0"/>
    <n v="0"/>
    <n v="0"/>
    <n v="0"/>
    <n v="0"/>
    <n v="0"/>
    <n v="0"/>
    <n v="0"/>
    <n v="0"/>
    <n v="0"/>
    <n v="2.3594064712524414"/>
    <n v="2.3793106079101563"/>
    <n v="2.6093986034393311"/>
    <n v="2.4825332164764404"/>
    <n v="2.3854479789733887"/>
    <n v="1.6460272073745728"/>
    <n v="1.4404463768005371"/>
    <n v="1.3386211395263672"/>
    <n v="0"/>
    <n v="0"/>
    <n v="0"/>
    <n v="0"/>
    <m/>
    <n v="18"/>
    <n v="21"/>
    <s v="HE18"/>
    <s v="HE21"/>
    <s v="w"/>
    <s v="z"/>
    <n v="166"/>
    <n v="1.1062736809253693"/>
    <d v="2017-08-29T00:00:00"/>
  </r>
  <r>
    <x v="6"/>
    <s v="AC_RES_100_2017"/>
    <s v="DAYOF"/>
    <n v="5606"/>
    <d v="2017-08-29T05:03:05"/>
    <n v="0"/>
    <n v="0"/>
    <n v="0"/>
    <n v="0"/>
    <n v="0"/>
    <n v="0"/>
    <n v="0"/>
    <n v="0"/>
    <n v="0"/>
    <n v="0"/>
    <n v="0"/>
    <n v="0"/>
    <n v="1.9403728246688843"/>
    <n v="2.1826589107513428"/>
    <n v="2.6924192905426025"/>
    <n v="3.1738932132720947"/>
    <n v="3.5152397155761719"/>
    <n v="3.370171070098877"/>
    <n v="3.4402782917022705"/>
    <n v="3.3976531028747559"/>
    <n v="0"/>
    <n v="0"/>
    <n v="0"/>
    <n v="0"/>
    <m/>
    <n v="18"/>
    <n v="21"/>
    <s v="HE18"/>
    <s v="HE21"/>
    <s v="w"/>
    <s v="z"/>
    <n v="167"/>
    <n v="2.5520256161689758"/>
    <d v="2017-08-29T00:00:00"/>
  </r>
  <r>
    <x v="6"/>
    <s v="AC_RES_50_2017"/>
    <s v="DAYOF"/>
    <n v="8932"/>
    <d v="2017-08-29T05:03:05"/>
    <n v="0"/>
    <n v="0"/>
    <n v="0"/>
    <n v="0"/>
    <n v="0"/>
    <n v="0"/>
    <n v="0"/>
    <n v="0"/>
    <n v="0"/>
    <n v="0"/>
    <n v="0"/>
    <n v="0"/>
    <n v="3.5619313716888428"/>
    <n v="4.077512264251709"/>
    <n v="4.4958844184875488"/>
    <n v="4.8604950904846191"/>
    <n v="4.985938549041748"/>
    <n v="4.3848466873168945"/>
    <n v="4.2399368286132813"/>
    <n v="4.0130395889282227"/>
    <n v="0"/>
    <n v="0"/>
    <n v="0"/>
    <n v="0"/>
    <m/>
    <n v="18"/>
    <n v="21"/>
    <s v="HE18"/>
    <s v="HE21"/>
    <s v="w"/>
    <s v="z"/>
    <n v="168"/>
    <n v="3.1594557762145996"/>
    <d v="2017-08-29T00:00:00"/>
  </r>
  <r>
    <x v="7"/>
    <s v="AC_COM_30_2017"/>
    <s v="DAYOF"/>
    <n v="1009"/>
    <d v="2017-08-31T05:02:58"/>
    <n v="0"/>
    <n v="0"/>
    <n v="0"/>
    <n v="0"/>
    <n v="0"/>
    <n v="0"/>
    <n v="0"/>
    <n v="0"/>
    <n v="0"/>
    <n v="0"/>
    <n v="0"/>
    <n v="0"/>
    <n v="0.71445697546005249"/>
    <n v="0.72598052024841309"/>
    <n v="0.85359096527099609"/>
    <n v="0.70293354988098145"/>
    <n v="0.62165522575378418"/>
    <n v="0.48398700356483459"/>
    <n v="0.42636951804161072"/>
    <n v="0.40332251787185669"/>
    <n v="0"/>
    <n v="0"/>
    <n v="0"/>
    <n v="0"/>
    <m/>
    <n v="17"/>
    <n v="20"/>
    <s v="HE17"/>
    <s v="HE20"/>
    <s v="v"/>
    <s v="y"/>
    <n v="169"/>
    <n v="0.48383356630802155"/>
    <d v="2017-08-31T00:00:00"/>
  </r>
  <r>
    <x v="7"/>
    <s v="AC_COM_50_2017"/>
    <s v="DAYOF"/>
    <n v="3616"/>
    <d v="2017-08-31T05:02:58"/>
    <n v="0"/>
    <n v="0"/>
    <n v="0"/>
    <n v="0"/>
    <n v="0"/>
    <n v="0"/>
    <n v="0"/>
    <n v="0"/>
    <n v="0"/>
    <n v="0"/>
    <n v="0"/>
    <n v="0"/>
    <n v="2.4683055877685547"/>
    <n v="2.4891281127929688"/>
    <n v="2.7298393249511719"/>
    <n v="2.5971159934997559"/>
    <n v="2.4955499172210693"/>
    <n v="1.7220011949539185"/>
    <n v="1.5069315433502197"/>
    <n v="1.4004063606262207"/>
    <n v="0"/>
    <n v="0"/>
    <n v="0"/>
    <n v="0"/>
    <m/>
    <n v="17"/>
    <n v="20"/>
    <s v="HE17"/>
    <s v="HE20"/>
    <s v="v"/>
    <s v="y"/>
    <n v="170"/>
    <n v="1.7812222540378571"/>
    <d v="2017-08-31T00:00:00"/>
  </r>
  <r>
    <x v="7"/>
    <s v="AC_RES_100_2017"/>
    <s v="DAYOF"/>
    <n v="5606"/>
    <d v="2017-08-31T05:02:58"/>
    <n v="0"/>
    <n v="0"/>
    <n v="0"/>
    <n v="0"/>
    <n v="0"/>
    <n v="0"/>
    <n v="0"/>
    <n v="0"/>
    <n v="0"/>
    <n v="0"/>
    <n v="0"/>
    <n v="0"/>
    <n v="2.4359025955200195"/>
    <n v="2.7407479286193848"/>
    <n v="3.3757696151733398"/>
    <n v="3.98000168800354"/>
    <n v="4.4100379943847656"/>
    <n v="4.2291312217712402"/>
    <n v="4.3163738250732422"/>
    <n v="4.2621488571166992"/>
    <n v="0"/>
    <n v="0"/>
    <n v="0"/>
    <n v="0"/>
    <m/>
    <n v="17"/>
    <n v="20"/>
    <s v="HE17"/>
    <s v="HE20"/>
    <s v="v"/>
    <s v="y"/>
    <n v="171"/>
    <n v="4.3044229745864868"/>
    <d v="2017-08-31T00:00:00"/>
  </r>
  <r>
    <x v="7"/>
    <s v="AC_RES_50_2017"/>
    <s v="DAYOF"/>
    <n v="8932"/>
    <d v="2017-08-31T05:02:58"/>
    <n v="0"/>
    <n v="0"/>
    <n v="0"/>
    <n v="0"/>
    <n v="0"/>
    <n v="0"/>
    <n v="0"/>
    <n v="0"/>
    <n v="0"/>
    <n v="0"/>
    <n v="0"/>
    <n v="0"/>
    <n v="3.9422523975372314"/>
    <n v="4.5128841400146484"/>
    <n v="4.9759268760681152"/>
    <n v="5.3794689178466797"/>
    <n v="5.518305778503418"/>
    <n v="4.8530330657958984"/>
    <n v="4.6926507949829102"/>
    <n v="4.4415268898010254"/>
    <n v="0"/>
    <n v="0"/>
    <n v="0"/>
    <n v="0"/>
    <m/>
    <n v="17"/>
    <n v="20"/>
    <s v="HE17"/>
    <s v="HE20"/>
    <s v="v"/>
    <s v="y"/>
    <n v="172"/>
    <n v="4.876379132270813"/>
    <d v="2017-08-31T00:00:00"/>
  </r>
  <r>
    <x v="8"/>
    <s v="AC_COM_30_2017"/>
    <s v="DAYOF"/>
    <n v="1009"/>
    <d v="2017-09-01T05:02:57"/>
    <n v="0"/>
    <n v="0"/>
    <n v="0"/>
    <n v="0"/>
    <n v="0"/>
    <n v="0"/>
    <n v="0"/>
    <n v="0"/>
    <n v="0"/>
    <n v="0"/>
    <n v="0"/>
    <n v="0"/>
    <n v="0.71445697546005249"/>
    <n v="0.72598052024841309"/>
    <n v="0.85427486896514893"/>
    <n v="0.70293354988098145"/>
    <n v="0.62227797508239746"/>
    <n v="0.48398700356483459"/>
    <n v="0.42636951804161072"/>
    <n v="0.40332251787185669"/>
    <n v="0"/>
    <n v="0"/>
    <n v="0"/>
    <n v="0"/>
    <m/>
    <n v="17"/>
    <n v="20"/>
    <s v="HE17"/>
    <s v="HE20"/>
    <s v="v"/>
    <s v="y"/>
    <n v="173"/>
    <n v="0.48398925364017487"/>
    <d v="2017-09-01T00:00:00"/>
  </r>
  <r>
    <x v="8"/>
    <s v="AC_COM_50_2017"/>
    <s v="DAYOF"/>
    <n v="3616"/>
    <d v="2017-09-01T05:02:57"/>
    <n v="0"/>
    <n v="0"/>
    <n v="0"/>
    <n v="0"/>
    <n v="0"/>
    <n v="0"/>
    <n v="0"/>
    <n v="0"/>
    <n v="0"/>
    <n v="0"/>
    <n v="0"/>
    <n v="0"/>
    <n v="2.4870812892913818"/>
    <n v="2.5080623626708984"/>
    <n v="2.7506048679351807"/>
    <n v="2.6168715953826904"/>
    <n v="2.5145328044891357"/>
    <n v="1.735100269317627"/>
    <n v="1.5183945894241333"/>
    <n v="1.4110589027404785"/>
    <n v="0"/>
    <n v="0"/>
    <n v="0"/>
    <n v="0"/>
    <m/>
    <n v="17"/>
    <n v="20"/>
    <s v="HE17"/>
    <s v="HE20"/>
    <s v="v"/>
    <s v="y"/>
    <n v="174"/>
    <n v="1.7947716414928436"/>
    <d v="2017-09-01T00:00:00"/>
  </r>
  <r>
    <x v="8"/>
    <s v="AC_RES_100_2017"/>
    <s v="DAYOF"/>
    <n v="5606"/>
    <d v="2017-09-01T05:02:57"/>
    <n v="0"/>
    <n v="0"/>
    <n v="0"/>
    <n v="0"/>
    <n v="0"/>
    <n v="0"/>
    <n v="0"/>
    <n v="0"/>
    <n v="0"/>
    <n v="0"/>
    <n v="0"/>
    <n v="0"/>
    <n v="2.521338939666748"/>
    <n v="2.836970329284668"/>
    <n v="3.4935886859893799"/>
    <n v="4.118985652923584"/>
    <n v="4.5643138885498047"/>
    <n v="4.3772282600402832"/>
    <n v="4.4674253463745117"/>
    <n v="4.4111995697021484"/>
    <n v="0"/>
    <n v="0"/>
    <n v="0"/>
    <n v="0"/>
    <m/>
    <n v="17"/>
    <n v="20"/>
    <s v="HE17"/>
    <s v="HE20"/>
    <s v="v"/>
    <s v="y"/>
    <n v="175"/>
    <n v="4.455041766166687"/>
    <d v="2017-09-01T00:00:00"/>
  </r>
  <r>
    <x v="8"/>
    <s v="AC_RES_50_2017"/>
    <s v="DAYOF"/>
    <n v="8932"/>
    <d v="2017-09-01T05:02:57"/>
    <n v="0"/>
    <n v="0"/>
    <n v="0"/>
    <n v="0"/>
    <n v="0"/>
    <n v="0"/>
    <n v="0"/>
    <n v="0"/>
    <n v="0"/>
    <n v="0"/>
    <n v="0"/>
    <n v="0"/>
    <n v="4.0078248977661133"/>
    <n v="4.5879483222961426"/>
    <n v="5.0586929321289063"/>
    <n v="5.4689474105834961"/>
    <n v="5.6100931167602539"/>
    <n v="4.9337553977966309"/>
    <n v="4.7707052230834961"/>
    <n v="4.5154037475585938"/>
    <n v="0"/>
    <n v="0"/>
    <n v="0"/>
    <n v="0"/>
    <m/>
    <n v="17"/>
    <n v="20"/>
    <s v="HE17"/>
    <s v="HE20"/>
    <s v="v"/>
    <s v="y"/>
    <n v="176"/>
    <n v="4.9574893712997437"/>
    <d v="2017-09-01T00:00:00"/>
  </r>
  <r>
    <x v="9"/>
    <s v="AC_COM_30_2017"/>
    <s v="DAYOF"/>
    <n v="1009"/>
    <d v="2017-09-02T05:02:57"/>
    <n v="0"/>
    <n v="0"/>
    <n v="0"/>
    <n v="0"/>
    <n v="0"/>
    <n v="0"/>
    <n v="0"/>
    <n v="0"/>
    <n v="0"/>
    <n v="0"/>
    <n v="0"/>
    <n v="0"/>
    <n v="0.71445697546005249"/>
    <n v="0.72598052024841309"/>
    <n v="0.85450279712677002"/>
    <n v="0.70293354988098145"/>
    <n v="0.6224854588508606"/>
    <n v="0.48398700356483459"/>
    <n v="0.42636951804161072"/>
    <n v="0.40332251787185669"/>
    <n v="0"/>
    <n v="0"/>
    <n v="0"/>
    <n v="0"/>
    <m/>
    <n v="18"/>
    <n v="21"/>
    <s v="HE18"/>
    <s v="HE21"/>
    <s v="w"/>
    <s v="z"/>
    <n v="177"/>
    <n v="0.3284197598695755"/>
    <d v="2017-09-02T00:00:00"/>
  </r>
  <r>
    <x v="9"/>
    <s v="AC_COM_50_2017"/>
    <s v="DAYOF"/>
    <n v="3616"/>
    <d v="2017-09-02T05:02:57"/>
    <n v="0"/>
    <n v="0"/>
    <n v="0"/>
    <n v="0"/>
    <n v="0"/>
    <n v="0"/>
    <n v="0"/>
    <n v="0"/>
    <n v="0"/>
    <n v="0"/>
    <n v="0"/>
    <n v="0"/>
    <n v="2.4933397769927979"/>
    <n v="2.514373779296875"/>
    <n v="2.7575268745422363"/>
    <n v="2.6234567165374756"/>
    <n v="2.5208606719970703"/>
    <n v="1.7394664287567139"/>
    <n v="1.5222154855728149"/>
    <n v="1.4146099090576172"/>
    <n v="0"/>
    <n v="0"/>
    <n v="0"/>
    <n v="0"/>
    <m/>
    <n v="18"/>
    <n v="21"/>
    <s v="HE18"/>
    <s v="HE21"/>
    <s v="w"/>
    <s v="z"/>
    <n v="178"/>
    <n v="1.1690729558467865"/>
    <d v="2017-09-02T00:00:00"/>
  </r>
  <r>
    <x v="9"/>
    <s v="AC_RES_100_2017"/>
    <s v="DAYOF"/>
    <n v="5606"/>
    <d v="2017-09-02T05:02:57"/>
    <n v="0"/>
    <n v="0"/>
    <n v="0"/>
    <n v="0"/>
    <n v="0"/>
    <n v="0"/>
    <n v="0"/>
    <n v="0"/>
    <n v="0"/>
    <n v="0"/>
    <n v="0"/>
    <n v="0"/>
    <n v="2.5498173236846924"/>
    <n v="2.869044303894043"/>
    <n v="3.5328614711761475"/>
    <n v="4.1653141975402832"/>
    <n v="4.6157393455505371"/>
    <n v="4.4265933036804199"/>
    <n v="4.5177755355834961"/>
    <n v="4.4608831405639648"/>
    <n v="0"/>
    <n v="0"/>
    <n v="0"/>
    <n v="0"/>
    <m/>
    <n v="18"/>
    <n v="21"/>
    <s v="HE18"/>
    <s v="HE21"/>
    <s v="w"/>
    <s v="z"/>
    <n v="179"/>
    <n v="3.3513129949569702"/>
    <d v="2017-09-02T00:00:00"/>
  </r>
  <r>
    <x v="9"/>
    <s v="AC_RES_50_2017"/>
    <s v="DAYOF"/>
    <n v="8932"/>
    <d v="2017-09-02T05:02:57"/>
    <n v="0"/>
    <n v="0"/>
    <n v="0"/>
    <n v="0"/>
    <n v="0"/>
    <n v="0"/>
    <n v="0"/>
    <n v="0"/>
    <n v="0"/>
    <n v="0"/>
    <n v="0"/>
    <n v="0"/>
    <n v="4.0296821594238281"/>
    <n v="4.6129698753356934"/>
    <n v="5.0862812995910645"/>
    <n v="5.4987735748291016"/>
    <n v="5.6406888961791992"/>
    <n v="4.9606623649597168"/>
    <n v="4.7967233657836914"/>
    <n v="4.5400300025939941"/>
    <n v="0"/>
    <n v="0"/>
    <n v="0"/>
    <n v="0"/>
    <m/>
    <n v="18"/>
    <n v="21"/>
    <s v="HE18"/>
    <s v="HE21"/>
    <s v="w"/>
    <s v="z"/>
    <n v="180"/>
    <n v="3.5743539333343506"/>
    <d v="2017-09-02T00:00:00"/>
  </r>
  <r>
    <x v="10"/>
    <s v="AC_COM_30_2017"/>
    <s v="DAYOF"/>
    <n v="1009"/>
    <d v="2017-09-05T05:02:54"/>
    <n v="0"/>
    <n v="0"/>
    <n v="0"/>
    <n v="0"/>
    <n v="0"/>
    <n v="0"/>
    <n v="0"/>
    <n v="0"/>
    <n v="0"/>
    <n v="0"/>
    <n v="0"/>
    <n v="0"/>
    <n v="0.71445697546005249"/>
    <n v="0.72598052024841309"/>
    <n v="0.84748160839080811"/>
    <n v="0.70293354988098145"/>
    <n v="0.61609208583831787"/>
    <n v="0.48398700356483459"/>
    <n v="0.42636951804161072"/>
    <n v="0.40332251787185669"/>
    <n v="0"/>
    <n v="0"/>
    <n v="0"/>
    <n v="0"/>
    <m/>
    <n v="18"/>
    <n v="20"/>
    <s v="HE18"/>
    <s v="HE20"/>
    <s v="w"/>
    <s v="y"/>
    <n v="181"/>
    <n v="0.43789301315943402"/>
    <d v="2017-09-05T00:00:00"/>
  </r>
  <r>
    <x v="10"/>
    <s v="AC_COM_50_2017"/>
    <s v="DAYOF"/>
    <n v="3616"/>
    <d v="2017-09-05T05:02:54"/>
    <n v="0"/>
    <n v="0"/>
    <n v="0"/>
    <n v="0"/>
    <n v="0"/>
    <n v="0"/>
    <n v="0"/>
    <n v="0"/>
    <n v="0"/>
    <n v="0"/>
    <n v="0"/>
    <n v="0"/>
    <n v="2.3005759716033936"/>
    <n v="2.3199837207794189"/>
    <n v="2.5443329811096191"/>
    <n v="2.4206323623657227"/>
    <n v="2.3259677886962891"/>
    <n v="1.604983925819397"/>
    <n v="1.4045292139053345"/>
    <n v="1.3052427768707275"/>
    <n v="0"/>
    <n v="0"/>
    <n v="0"/>
    <n v="0"/>
    <m/>
    <n v="18"/>
    <n v="20"/>
    <s v="HE18"/>
    <s v="HE20"/>
    <s v="w"/>
    <s v="y"/>
    <n v="182"/>
    <n v="1.4382519721984863"/>
    <d v="2017-09-05T00:00:00"/>
  </r>
  <r>
    <x v="10"/>
    <s v="AC_RES_100_2017"/>
    <s v="DAYOF"/>
    <n v="5606"/>
    <d v="2017-09-05T05:02:54"/>
    <n v="0"/>
    <n v="0"/>
    <n v="0"/>
    <n v="0"/>
    <n v="0"/>
    <n v="0"/>
    <n v="0"/>
    <n v="0"/>
    <n v="0"/>
    <n v="0"/>
    <n v="0"/>
    <n v="0"/>
    <n v="1.6726728677749634"/>
    <n v="1.8811624050140381"/>
    <n v="2.3232529163360596"/>
    <n v="2.7384095191955566"/>
    <n v="3.0318427085876465"/>
    <n v="2.906135082244873"/>
    <n v="2.9669852256774902"/>
    <n v="2.9306266307830811"/>
    <n v="0"/>
    <n v="0"/>
    <n v="0"/>
    <n v="0"/>
    <m/>
    <n v="18"/>
    <n v="20"/>
    <s v="HE18"/>
    <s v="HE20"/>
    <s v="w"/>
    <s v="y"/>
    <n v="183"/>
    <n v="2.9345823129018149"/>
    <d v="2017-09-05T00:00:00"/>
  </r>
  <r>
    <x v="10"/>
    <s v="AC_RES_50_2017"/>
    <s v="DAYOF"/>
    <n v="8932"/>
    <d v="2017-09-05T05:02:54"/>
    <n v="0"/>
    <n v="0"/>
    <n v="0"/>
    <n v="0"/>
    <n v="0"/>
    <n v="0"/>
    <n v="0"/>
    <n v="0"/>
    <n v="0"/>
    <n v="0"/>
    <n v="0"/>
    <n v="0"/>
    <n v="3.3564705848693848"/>
    <n v="3.8423118591308594"/>
    <n v="4.2365508079528809"/>
    <n v="4.5801301002502441"/>
    <n v="4.6983380317687988"/>
    <n v="4.1319184303283691"/>
    <n v="3.9953675270080566"/>
    <n v="3.7815577983856201"/>
    <n v="0"/>
    <n v="0"/>
    <n v="0"/>
    <n v="0"/>
    <m/>
    <n v="18"/>
    <n v="20"/>
    <s v="HE18"/>
    <s v="HE20"/>
    <s v="w"/>
    <s v="y"/>
    <n v="184"/>
    <n v="3.9696145852406821"/>
    <d v="2017-09-05T00:00:00"/>
  </r>
  <r>
    <x v="11"/>
    <s v="AC_COM_30_2017"/>
    <s v="DAYOF"/>
    <n v="1009"/>
    <d v="2017-09-11T05:02:59"/>
    <n v="0"/>
    <n v="0"/>
    <n v="0"/>
    <n v="0"/>
    <n v="0"/>
    <n v="0"/>
    <n v="0"/>
    <n v="0"/>
    <n v="0"/>
    <n v="0"/>
    <n v="0"/>
    <n v="0"/>
    <n v="0.71445697546005249"/>
    <n v="0.72598052024841309"/>
    <n v="0.84953325986862183"/>
    <n v="0.70293354988098145"/>
    <n v="0.61796033382415771"/>
    <n v="0.48398700356483459"/>
    <n v="0.42636951804161072"/>
    <n v="0.40332251787185669"/>
    <n v="0"/>
    <n v="0"/>
    <n v="0"/>
    <n v="0"/>
    <m/>
    <n v="18"/>
    <n v="21"/>
    <s v="HE18"/>
    <s v="HE21"/>
    <s v="w"/>
    <s v="z"/>
    <n v="185"/>
    <n v="0.3284197598695755"/>
    <d v="2017-09-11T00:00:00"/>
  </r>
  <r>
    <x v="11"/>
    <s v="AC_COM_50_2017"/>
    <s v="DAYOF"/>
    <n v="3616"/>
    <d v="2017-09-11T05:02:59"/>
    <n v="0"/>
    <n v="0"/>
    <n v="0"/>
    <n v="0"/>
    <n v="0"/>
    <n v="0"/>
    <n v="0"/>
    <n v="0"/>
    <n v="0"/>
    <n v="0"/>
    <n v="0"/>
    <n v="0"/>
    <n v="2.356903076171875"/>
    <n v="2.3767859935760498"/>
    <n v="2.6066298484802246"/>
    <n v="2.4798991680145264"/>
    <n v="2.3829169273376465"/>
    <n v="1.6442807912826538"/>
    <n v="1.4389179944992065"/>
    <n v="1.3372006416320801"/>
    <n v="0"/>
    <n v="0"/>
    <n v="0"/>
    <n v="0"/>
    <m/>
    <n v="18"/>
    <n v="21"/>
    <s v="HE18"/>
    <s v="HE21"/>
    <s v="w"/>
    <s v="z"/>
    <n v="186"/>
    <n v="1.1050998568534851"/>
    <d v="2017-09-11T00:00:00"/>
  </r>
  <r>
    <x v="11"/>
    <s v="AC_RES_100_2017"/>
    <s v="DAYOF"/>
    <n v="5606"/>
    <d v="2017-09-11T05:02:59"/>
    <n v="0"/>
    <n v="0"/>
    <n v="0"/>
    <n v="0"/>
    <n v="0"/>
    <n v="0"/>
    <n v="0"/>
    <n v="0"/>
    <n v="0"/>
    <n v="0"/>
    <n v="0"/>
    <n v="0"/>
    <n v="1.9289813041687012"/>
    <n v="2.1698291301727295"/>
    <n v="2.6767098903656006"/>
    <n v="3.1553621292114258"/>
    <n v="3.4946696758270264"/>
    <n v="3.3504247665405273"/>
    <n v="3.4201381206512451"/>
    <n v="3.377779483795166"/>
    <n v="0"/>
    <n v="0"/>
    <n v="0"/>
    <n v="0"/>
    <m/>
    <n v="18"/>
    <n v="21"/>
    <s v="HE18"/>
    <s v="HE21"/>
    <s v="w"/>
    <s v="z"/>
    <n v="187"/>
    <n v="2.5370855927467346"/>
    <d v="2017-09-11T00:00:00"/>
  </r>
  <r>
    <x v="11"/>
    <s v="AC_RES_50_2017"/>
    <s v="DAYOF"/>
    <n v="8932"/>
    <d v="2017-09-11T05:02:59"/>
    <n v="0"/>
    <n v="0"/>
    <n v="0"/>
    <n v="0"/>
    <n v="0"/>
    <n v="0"/>
    <n v="0"/>
    <n v="0"/>
    <n v="0"/>
    <n v="0"/>
    <n v="0"/>
    <n v="0"/>
    <n v="3.5531885623931885"/>
    <n v="4.0675039291381836"/>
    <n v="4.4848484992980957"/>
    <n v="4.8485651016235352"/>
    <n v="4.9737000465393066"/>
    <n v="4.3740839958190918"/>
    <n v="4.229529857635498"/>
    <n v="4.0031890869140625"/>
    <n v="0"/>
    <n v="0"/>
    <n v="0"/>
    <n v="0"/>
    <m/>
    <n v="18"/>
    <n v="21"/>
    <s v="HE18"/>
    <s v="HE21"/>
    <s v="w"/>
    <s v="z"/>
    <n v="188"/>
    <n v="3.1517007350921631"/>
    <d v="2017-09-11T00:00:00"/>
  </r>
  <r>
    <x v="12"/>
    <s v="AC_COM_30_2017"/>
    <s v="DAYOF"/>
    <n v="1009"/>
    <d v="2017-09-12T05:03:22"/>
    <n v="0"/>
    <n v="0"/>
    <n v="0"/>
    <n v="0"/>
    <n v="0"/>
    <n v="0"/>
    <n v="0"/>
    <n v="0"/>
    <n v="0"/>
    <n v="0"/>
    <n v="0"/>
    <n v="0"/>
    <n v="0.71445697546005249"/>
    <n v="0.72598052024841309"/>
    <n v="0.84821110963821411"/>
    <n v="0.70293354988098145"/>
    <n v="0.61675631999969482"/>
    <n v="0.48398700356483459"/>
    <n v="0.42636951804161072"/>
    <n v="0.40332251787185669"/>
    <n v="0"/>
    <n v="0"/>
    <n v="0"/>
    <n v="0"/>
    <m/>
    <n v="18"/>
    <n v="21"/>
    <s v="HE18"/>
    <s v="HE21"/>
    <s v="w"/>
    <s v="z"/>
    <n v="189"/>
    <n v="0.3284197598695755"/>
    <d v="2017-09-12T00:00:00"/>
  </r>
  <r>
    <x v="12"/>
    <s v="AC_COM_50_2017"/>
    <s v="DAYOF"/>
    <n v="3616"/>
    <d v="2017-09-12T05:03:22"/>
    <n v="0"/>
    <n v="0"/>
    <n v="0"/>
    <n v="0"/>
    <n v="0"/>
    <n v="0"/>
    <n v="0"/>
    <n v="0"/>
    <n v="0"/>
    <n v="0"/>
    <n v="0"/>
    <n v="0"/>
    <n v="2.3206033706665039"/>
    <n v="2.3401799201965332"/>
    <n v="2.5664830207824707"/>
    <n v="2.4417049884796143"/>
    <n v="2.3462162017822266"/>
    <n v="1.6189560890197754"/>
    <n v="1.416756272315979"/>
    <n v="1.3166055679321289"/>
    <n v="0"/>
    <n v="0"/>
    <n v="0"/>
    <n v="0"/>
    <m/>
    <n v="18"/>
    <n v="21"/>
    <s v="HE18"/>
    <s v="HE21"/>
    <s v="w"/>
    <s v="z"/>
    <n v="190"/>
    <n v="1.0880794823169708"/>
    <d v="2017-09-12T00:00:00"/>
  </r>
  <r>
    <x v="12"/>
    <s v="AC_RES_100_2017"/>
    <s v="DAYOF"/>
    <n v="5606"/>
    <d v="2017-09-12T05:03:22"/>
    <n v="0"/>
    <n v="0"/>
    <n v="0"/>
    <n v="0"/>
    <n v="0"/>
    <n v="0"/>
    <n v="0"/>
    <n v="0"/>
    <n v="0"/>
    <n v="0"/>
    <n v="0"/>
    <n v="0"/>
    <n v="1.7638047933578491"/>
    <n v="1.9837994575500488"/>
    <n v="2.4489264488220215"/>
    <n v="2.8866591453552246"/>
    <n v="3.1964032649993896"/>
    <n v="3.0641047954559326"/>
    <n v="3.1281061172485352"/>
    <n v="3.0896141529083252"/>
    <n v="0"/>
    <n v="0"/>
    <n v="0"/>
    <n v="0"/>
    <m/>
    <n v="18"/>
    <n v="21"/>
    <s v="HE18"/>
    <s v="HE21"/>
    <s v="w"/>
    <s v="z"/>
    <n v="191"/>
    <n v="2.3204562664031982"/>
    <d v="2017-09-12T00:00:00"/>
  </r>
  <r>
    <x v="12"/>
    <s v="AC_RES_50_2017"/>
    <s v="DAYOF"/>
    <n v="8932"/>
    <d v="2017-09-12T05:03:22"/>
    <n v="0"/>
    <n v="0"/>
    <n v="0"/>
    <n v="0"/>
    <n v="0"/>
    <n v="0"/>
    <n v="0"/>
    <n v="0"/>
    <n v="0"/>
    <n v="0"/>
    <n v="0"/>
    <n v="0"/>
    <n v="3.4264147281646729"/>
    <n v="3.9223802089691162"/>
    <n v="4.3248343467712402"/>
    <n v="4.6755738258361816"/>
    <n v="4.7962446212768555"/>
    <n v="4.2180213928222656"/>
    <n v="4.0786252021789551"/>
    <n v="3.8603601455688477"/>
    <n v="0"/>
    <n v="0"/>
    <n v="0"/>
    <n v="0"/>
    <m/>
    <n v="18"/>
    <n v="21"/>
    <s v="HE18"/>
    <s v="HE21"/>
    <s v="w"/>
    <s v="z"/>
    <n v="192"/>
    <n v="3.0392516851425171"/>
    <d v="2017-09-12T00:00:00"/>
  </r>
  <r>
    <x v="13"/>
    <s v="AC_COM_30_2017"/>
    <s v="DAYOF"/>
    <n v="1009"/>
    <d v="2017-09-25T05:03:19"/>
    <n v="0"/>
    <n v="0"/>
    <n v="0"/>
    <n v="0"/>
    <n v="0"/>
    <n v="0"/>
    <n v="0"/>
    <n v="0"/>
    <n v="0"/>
    <n v="0"/>
    <n v="0"/>
    <n v="0"/>
    <n v="0.71445697546005249"/>
    <n v="0.72598052024841309"/>
    <n v="0.84529322385787964"/>
    <n v="0.70293354988098145"/>
    <n v="0.61409938335418701"/>
    <n v="0.48398700356483459"/>
    <n v="0.42636951804161072"/>
    <n v="0.40332251787185669"/>
    <n v="0"/>
    <n v="0"/>
    <n v="0"/>
    <n v="0"/>
    <m/>
    <n v="18"/>
    <n v="21"/>
    <s v="HE18"/>
    <s v="HE21"/>
    <s v="w"/>
    <s v="z"/>
    <n v="193"/>
    <n v="0.3284197598695755"/>
    <d v="2017-09-25T00:00:00"/>
  </r>
  <r>
    <x v="13"/>
    <s v="AC_COM_50_2017"/>
    <s v="DAYOF"/>
    <n v="3616"/>
    <d v="2017-09-25T05:03:19"/>
    <n v="0"/>
    <n v="0"/>
    <n v="0"/>
    <n v="0"/>
    <n v="0"/>
    <n v="0"/>
    <n v="0"/>
    <n v="0"/>
    <n v="0"/>
    <n v="0"/>
    <n v="0"/>
    <n v="0"/>
    <n v="2.2404935359954834"/>
    <n v="2.259394645690918"/>
    <n v="2.4778828620910645"/>
    <n v="2.3574142456054688"/>
    <n v="2.2652220726013184"/>
    <n v="1.5630673170089722"/>
    <n v="1.3678476810455322"/>
    <n v="1.2711542844772339"/>
    <n v="0"/>
    <n v="0"/>
    <n v="0"/>
    <n v="0"/>
    <m/>
    <n v="18"/>
    <n v="21"/>
    <s v="HE18"/>
    <s v="HE21"/>
    <s v="w"/>
    <s v="z"/>
    <n v="194"/>
    <n v="1.0505173206329346"/>
    <d v="2017-09-25T00:00:00"/>
  </r>
  <r>
    <x v="13"/>
    <s v="AC_RES_100_2017"/>
    <s v="DAYOF"/>
    <n v="5606"/>
    <d v="2017-09-25T05:03:19"/>
    <n v="0"/>
    <n v="0"/>
    <n v="0"/>
    <n v="0"/>
    <n v="0"/>
    <n v="0"/>
    <n v="0"/>
    <n v="0"/>
    <n v="0"/>
    <n v="0"/>
    <n v="0"/>
    <n v="0"/>
    <n v="1.3992770910263062"/>
    <n v="1.5732512474060059"/>
    <n v="1.9462320804595947"/>
    <n v="2.2936599254608154"/>
    <n v="2.5381605625152588"/>
    <n v="2.4322261810302734"/>
    <n v="2.4836218357086182"/>
    <n v="2.4536633491516113"/>
    <n v="0"/>
    <n v="0"/>
    <n v="0"/>
    <n v="0"/>
    <m/>
    <n v="18"/>
    <n v="21"/>
    <s v="HE18"/>
    <s v="HE21"/>
    <s v="w"/>
    <s v="z"/>
    <n v="195"/>
    <n v="1.8423778414726257"/>
    <d v="2017-09-25T00:00:00"/>
  </r>
  <r>
    <x v="13"/>
    <s v="AC_RES_50_2017"/>
    <s v="DAYOF"/>
    <n v="8932"/>
    <d v="2017-09-25T05:03:19"/>
    <n v="0"/>
    <n v="0"/>
    <n v="0"/>
    <n v="0"/>
    <n v="0"/>
    <n v="0"/>
    <n v="0"/>
    <n v="0"/>
    <n v="0"/>
    <n v="0"/>
    <n v="0"/>
    <n v="0"/>
    <n v="3.1466383934020996"/>
    <n v="3.6021065711975098"/>
    <n v="3.9716997146606445"/>
    <n v="4.293799877166748"/>
    <n v="4.4046182632446289"/>
    <n v="3.8736085891723633"/>
    <n v="3.7455942630767822"/>
    <n v="3.5451512336730957"/>
    <n v="0"/>
    <n v="0"/>
    <n v="0"/>
    <n v="0"/>
    <m/>
    <n v="18"/>
    <n v="21"/>
    <s v="HE18"/>
    <s v="HE21"/>
    <s v="w"/>
    <s v="z"/>
    <n v="196"/>
    <n v="2.7910885214805603"/>
    <d v="2017-09-25T00:00:00"/>
  </r>
  <r>
    <x v="14"/>
    <s v="AC_COM_30_2017"/>
    <s v="DAYOF"/>
    <n v="1009"/>
    <d v="2017-09-26T05:03:38"/>
    <n v="0"/>
    <n v="0"/>
    <n v="0"/>
    <n v="0"/>
    <n v="0"/>
    <n v="0"/>
    <n v="0"/>
    <n v="0"/>
    <n v="0"/>
    <n v="0"/>
    <n v="0"/>
    <n v="0"/>
    <n v="0.71445697546005249"/>
    <n v="0.72598052024841309"/>
    <n v="0.84465491771697998"/>
    <n v="0.70293354988098145"/>
    <n v="0.6135181188583374"/>
    <n v="0.48398700356483459"/>
    <n v="0.42636951804161072"/>
    <n v="0.40332251787185669"/>
    <n v="0"/>
    <n v="0"/>
    <n v="0"/>
    <n v="0"/>
    <m/>
    <n v="18"/>
    <n v="21"/>
    <s v="HE18"/>
    <s v="HE21"/>
    <s v="w"/>
    <s v="z"/>
    <n v="197"/>
    <n v="0.3284197598695755"/>
    <d v="2017-09-26T00:00:00"/>
  </r>
  <r>
    <x v="14"/>
    <s v="AC_COM_50_2017"/>
    <s v="DAYOF"/>
    <n v="3616"/>
    <d v="2017-09-26T05:03:38"/>
    <n v="0"/>
    <n v="0"/>
    <n v="0"/>
    <n v="0"/>
    <n v="0"/>
    <n v="0"/>
    <n v="0"/>
    <n v="0"/>
    <n v="0"/>
    <n v="0"/>
    <n v="0"/>
    <n v="0"/>
    <n v="2.2229697704315186"/>
    <n v="2.241722583770752"/>
    <n v="2.4585015773773193"/>
    <n v="2.3389759063720703"/>
    <n v="2.247504711151123"/>
    <n v="1.5508415699005127"/>
    <n v="1.3571488857269287"/>
    <n v="1.2612118721008301"/>
    <n v="0"/>
    <n v="0"/>
    <n v="0"/>
    <n v="0"/>
    <m/>
    <n v="18"/>
    <n v="21"/>
    <s v="HE18"/>
    <s v="HE21"/>
    <s v="w"/>
    <s v="z"/>
    <n v="198"/>
    <n v="1.0423005819320679"/>
    <d v="2017-09-26T00:00:00"/>
  </r>
  <r>
    <x v="14"/>
    <s v="AC_RES_100_2017"/>
    <s v="DAYOF"/>
    <n v="5606"/>
    <d v="2017-09-26T05:03:38"/>
    <n v="0"/>
    <n v="0"/>
    <n v="0"/>
    <n v="0"/>
    <n v="0"/>
    <n v="0"/>
    <n v="0"/>
    <n v="0"/>
    <n v="0"/>
    <n v="0"/>
    <n v="0"/>
    <n v="0"/>
    <n v="1.3195366859436035"/>
    <n v="1.4834437370300293"/>
    <n v="1.8362677097320557"/>
    <n v="2.1639413833618164"/>
    <n v="2.3941702842712402"/>
    <n v="2.2940025329589844"/>
    <n v="2.3426408767700195"/>
    <n v="2.3145489692687988"/>
    <n v="0"/>
    <n v="0"/>
    <n v="0"/>
    <n v="0"/>
    <m/>
    <n v="18"/>
    <n v="21"/>
    <s v="HE18"/>
    <s v="HE21"/>
    <s v="w"/>
    <s v="z"/>
    <n v="199"/>
    <n v="1.7377980947494507"/>
    <d v="2017-09-26T00:00:00"/>
  </r>
  <r>
    <x v="14"/>
    <s v="AC_RES_50_2017"/>
    <s v="DAYOF"/>
    <n v="8932"/>
    <d v="2017-09-26T05:03:38"/>
    <n v="0"/>
    <n v="0"/>
    <n v="0"/>
    <n v="0"/>
    <n v="0"/>
    <n v="0"/>
    <n v="0"/>
    <n v="0"/>
    <n v="0"/>
    <n v="0"/>
    <n v="0"/>
    <n v="0"/>
    <n v="3.0854372978210449"/>
    <n v="3.5320467948913574"/>
    <n v="3.8944516181945801"/>
    <n v="4.2102866172790527"/>
    <n v="4.3189501762390137"/>
    <n v="3.7982683181762695"/>
    <n v="3.672743558883667"/>
    <n v="3.4761989116668701"/>
    <n v="0"/>
    <n v="0"/>
    <n v="0"/>
    <n v="0"/>
    <m/>
    <n v="18"/>
    <n v="21"/>
    <s v="HE18"/>
    <s v="HE21"/>
    <s v="w"/>
    <s v="z"/>
    <n v="200"/>
    <n v="2.7368026971817017"/>
    <d v="2017-09-26T00:00:00"/>
  </r>
  <r>
    <x v="15"/>
    <s v="AC_COM_30_2017"/>
    <s v="DAYOF"/>
    <n v="1009"/>
    <d v="2017-09-28T05:03:45"/>
    <n v="0"/>
    <n v="0"/>
    <n v="0"/>
    <n v="0"/>
    <n v="0"/>
    <n v="0"/>
    <n v="0"/>
    <n v="0"/>
    <n v="0"/>
    <n v="0"/>
    <n v="0"/>
    <n v="0"/>
    <n v="0.71445697546005249"/>
    <n v="0.72598052024841309"/>
    <n v="0.8459315299987793"/>
    <n v="0.70293354988098145"/>
    <n v="0.61468058824539185"/>
    <n v="0.48398700356483459"/>
    <n v="0.42636951804161072"/>
    <n v="0.40332251787185669"/>
    <n v="0.36578154563903809"/>
    <n v="0"/>
    <n v="0"/>
    <n v="0"/>
    <m/>
    <n v="18"/>
    <n v="21"/>
    <s v="HE18"/>
    <s v="HE21"/>
    <s v="w"/>
    <s v="z"/>
    <n v="201"/>
    <n v="0.41986514627933502"/>
    <d v="2017-09-28T00:00:00"/>
  </r>
  <r>
    <x v="15"/>
    <s v="AC_COM_50_2017"/>
    <s v="DAYOF"/>
    <n v="3616"/>
    <d v="2017-09-28T05:03:45"/>
    <n v="0"/>
    <n v="0"/>
    <n v="0"/>
    <n v="0"/>
    <n v="0"/>
    <n v="0"/>
    <n v="0"/>
    <n v="0"/>
    <n v="0"/>
    <n v="0"/>
    <n v="0"/>
    <n v="0"/>
    <n v="2.2580175399780273"/>
    <n v="2.2770662307739258"/>
    <n v="2.4972641468048096"/>
    <n v="2.3758528232574463"/>
    <n v="2.2829394340515137"/>
    <n v="1.5752929449081421"/>
    <n v="1.3785463571548462"/>
    <n v="1.2810968160629272"/>
    <n v="1.260878324508667"/>
    <n v="0"/>
    <n v="0"/>
    <n v="0"/>
    <m/>
    <n v="18"/>
    <n v="21"/>
    <s v="HE18"/>
    <s v="HE21"/>
    <s v="w"/>
    <s v="z"/>
    <n v="202"/>
    <n v="1.3739536106586456"/>
    <d v="2017-09-28T00:00:00"/>
  </r>
  <r>
    <x v="15"/>
    <s v="AC_RES_100_2017"/>
    <s v="DAYOF"/>
    <n v="5606"/>
    <d v="2017-09-28T05:03:45"/>
    <n v="0"/>
    <n v="0"/>
    <n v="0"/>
    <n v="0"/>
    <n v="0"/>
    <n v="0"/>
    <n v="0"/>
    <n v="0"/>
    <n v="0"/>
    <n v="0"/>
    <n v="0"/>
    <n v="0"/>
    <n v="1.4790176153182983"/>
    <n v="1.6630586385726929"/>
    <n v="2.0561964511871338"/>
    <n v="2.4233787059783936"/>
    <n v="2.6821513175964355"/>
    <n v="2.5704493522644043"/>
    <n v="2.6246027946472168"/>
    <n v="2.5927774906158447"/>
    <n v="2.5798592567443848"/>
    <n v="0"/>
    <n v="0"/>
    <n v="0"/>
    <m/>
    <n v="18"/>
    <n v="21"/>
    <s v="HE18"/>
    <s v="HE21"/>
    <s v="w"/>
    <s v="z"/>
    <n v="203"/>
    <n v="2.5919222235679626"/>
    <d v="2017-09-28T00:00:00"/>
  </r>
  <r>
    <x v="15"/>
    <s v="AC_RES_50_2017"/>
    <s v="DAYOF"/>
    <n v="8932"/>
    <d v="2017-09-28T05:03:45"/>
    <n v="0"/>
    <n v="0"/>
    <n v="0"/>
    <n v="0"/>
    <n v="0"/>
    <n v="0"/>
    <n v="0"/>
    <n v="0"/>
    <n v="0"/>
    <n v="0"/>
    <n v="0"/>
    <n v="0"/>
    <n v="3.2078392505645752"/>
    <n v="3.6721665859222412"/>
    <n v="4.048947811126709"/>
    <n v="4.3773126602172852"/>
    <n v="4.4902868270874023"/>
    <n v="3.948948860168457"/>
    <n v="3.8184447288513184"/>
    <n v="3.6141030788421631"/>
    <n v="3.5858027935028076"/>
    <n v="0"/>
    <n v="0"/>
    <n v="0"/>
    <m/>
    <n v="18"/>
    <n v="21"/>
    <s v="HE18"/>
    <s v="HE21"/>
    <s v="w"/>
    <s v="z"/>
    <n v="204"/>
    <n v="3.7418248653411865"/>
    <d v="2017-09-28T00:00:00"/>
  </r>
  <r>
    <x v="16"/>
    <s v="AC_COM_30_2017"/>
    <s v="DAYOF"/>
    <n v="1009"/>
    <d v="2017-10-24T05:04:19"/>
    <n v="0"/>
    <n v="0"/>
    <n v="0"/>
    <n v="0"/>
    <n v="0"/>
    <n v="0"/>
    <n v="0"/>
    <n v="0"/>
    <n v="0"/>
    <n v="0"/>
    <n v="0"/>
    <n v="0"/>
    <n v="0.71445697546005249"/>
    <n v="0.72598052024841309"/>
    <n v="0.85755747556686401"/>
    <n v="0.70293354988098145"/>
    <n v="0.62526702880859375"/>
    <n v="0.48398700356483459"/>
    <n v="0.42636951804161072"/>
    <n v="0.40332251787185669"/>
    <n v="0.41638860106468201"/>
    <n v="0"/>
    <n v="0"/>
    <n v="0"/>
    <m/>
    <e v="#N/A"/>
    <e v="#N/A"/>
    <e v="#N/A"/>
    <e v="#N/A"/>
    <e v="#N/A"/>
    <e v="#N/A"/>
    <n v="205"/>
    <e v="#N/A"/>
    <d v="2017-10-24T00:00:00"/>
  </r>
  <r>
    <x v="16"/>
    <s v="AC_COM_50_2017"/>
    <s v="DAYOF"/>
    <n v="3616"/>
    <d v="2017-10-24T05:04:19"/>
    <n v="0"/>
    <n v="0"/>
    <n v="0"/>
    <n v="0"/>
    <n v="0"/>
    <n v="0"/>
    <n v="0"/>
    <n v="0"/>
    <n v="0"/>
    <n v="0"/>
    <n v="0"/>
    <n v="0"/>
    <n v="2.5772049427032471"/>
    <n v="2.5989460945129395"/>
    <n v="2.8502800464630127"/>
    <n v="2.7116985321044922"/>
    <n v="2.6056513786315918"/>
    <n v="1.7979750633239746"/>
    <n v="1.5734167098999023"/>
    <n v="1.4621917009353638"/>
    <n v="1.39353346824646"/>
    <n v="0"/>
    <n v="0"/>
    <n v="0"/>
    <m/>
    <e v="#N/A"/>
    <e v="#N/A"/>
    <e v="#N/A"/>
    <e v="#N/A"/>
    <e v="#N/A"/>
    <e v="#N/A"/>
    <n v="206"/>
    <e v="#N/A"/>
    <d v="2017-10-24T00:00:00"/>
  </r>
  <r>
    <x v="16"/>
    <s v="AC_RES_100_2017"/>
    <s v="DAYOF"/>
    <n v="5606"/>
    <d v="2017-10-24T05:04:19"/>
    <n v="0"/>
    <n v="0"/>
    <n v="0"/>
    <n v="0"/>
    <n v="0"/>
    <n v="0"/>
    <n v="0"/>
    <n v="0"/>
    <n v="0"/>
    <n v="0"/>
    <n v="0"/>
    <n v="0"/>
    <n v="2.9314324855804443"/>
    <n v="3.2988371849060059"/>
    <n v="4.059119701385498"/>
    <n v="4.7861099243164063"/>
    <n v="5.3048367500305176"/>
    <n v="5.0880913734436035"/>
    <n v="5.1924700736999512"/>
    <n v="5.1266446113586426"/>
    <n v="5.1036453247070313"/>
    <n v="0"/>
    <n v="0"/>
    <n v="0"/>
    <m/>
    <e v="#N/A"/>
    <e v="#N/A"/>
    <e v="#N/A"/>
    <e v="#N/A"/>
    <e v="#N/A"/>
    <e v="#N/A"/>
    <n v="207"/>
    <e v="#N/A"/>
    <d v="2017-10-24T00:00:00"/>
  </r>
  <r>
    <x v="16"/>
    <s v="AC_RES_50_2017"/>
    <s v="DAYOF"/>
    <n v="8932"/>
    <d v="2017-10-24T05:04:19"/>
    <n v="0"/>
    <n v="0"/>
    <n v="0"/>
    <n v="0"/>
    <n v="0"/>
    <n v="0"/>
    <n v="0"/>
    <n v="0"/>
    <n v="0"/>
    <n v="0"/>
    <n v="0"/>
    <n v="0"/>
    <n v="4.322573184967041"/>
    <n v="4.9482560157775879"/>
    <n v="5.4559693336486816"/>
    <n v="5.8984427452087402"/>
    <n v="6.0506730079650879"/>
    <n v="5.3212199211120605"/>
    <n v="5.1453652381896973"/>
    <n v="4.8700141906738281"/>
    <n v="4.8451018333435059"/>
    <n v="0"/>
    <n v="0"/>
    <n v="0"/>
    <m/>
    <e v="#N/A"/>
    <e v="#N/A"/>
    <e v="#N/A"/>
    <e v="#N/A"/>
    <e v="#N/A"/>
    <e v="#N/A"/>
    <n v="208"/>
    <e v="#N/A"/>
    <d v="2017-10-24T00:00:00"/>
  </r>
  <r>
    <x v="17"/>
    <s v="CBP_DA"/>
    <s v="CBP_DayAhead04"/>
    <n v="69"/>
    <d v="2017-08-01T05:01:46"/>
    <n v="0"/>
    <n v="0"/>
    <n v="0"/>
    <n v="0"/>
    <n v="0"/>
    <n v="0"/>
    <n v="0"/>
    <n v="0"/>
    <n v="0"/>
    <n v="0"/>
    <n v="0"/>
    <n v="0.23399999737739563"/>
    <n v="0.23399999737739563"/>
    <n v="0.23399999737739563"/>
    <n v="0.23399999737739563"/>
    <n v="0.23399999737739563"/>
    <n v="0.23399999737739563"/>
    <n v="0.23399999737739563"/>
    <n v="0.23399999737739563"/>
    <n v="0"/>
    <n v="0"/>
    <n v="0"/>
    <n v="0"/>
    <n v="0"/>
    <m/>
    <n v="16"/>
    <n v="19"/>
    <s v="HE16"/>
    <s v="HE19"/>
    <s v="u"/>
    <s v="x"/>
    <n v="209"/>
    <n v="0.23399999737739563"/>
    <d v="2017-08-01T00:00:00"/>
  </r>
  <r>
    <x v="17"/>
    <s v="CBP_DA"/>
    <s v="CBP_DayAhead06"/>
    <n v="0"/>
    <d v="2017-08-01T05:01:46"/>
    <n v="0"/>
    <n v="0"/>
    <n v="0"/>
    <n v="0"/>
    <n v="0"/>
    <n v="0"/>
    <n v="0"/>
    <n v="0"/>
    <n v="0"/>
    <n v="0"/>
    <n v="0"/>
    <n v="0.18000000715255737"/>
    <n v="0.18000000715255737"/>
    <n v="0.18000000715255737"/>
    <n v="0.18000000715255737"/>
    <n v="0.18000000715255737"/>
    <n v="0.18000000715255737"/>
    <n v="0.18000000715255737"/>
    <n v="0.18000000715255737"/>
    <n v="0"/>
    <n v="0"/>
    <n v="0"/>
    <n v="0"/>
    <n v="0"/>
    <m/>
    <n v="16"/>
    <n v="19"/>
    <s v="HE16"/>
    <s v="HE19"/>
    <s v="u"/>
    <s v="x"/>
    <n v="210"/>
    <n v="0.18000000715255737"/>
    <d v="2017-08-01T00:00:00"/>
  </r>
  <r>
    <x v="17"/>
    <s v="CBP_DA"/>
    <s v="CBP_DayAhead08"/>
    <n v="0"/>
    <d v="2017-08-01T05:01:4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6"/>
    <n v="19"/>
    <s v="HE16"/>
    <s v="HE19"/>
    <s v="u"/>
    <s v="x"/>
    <n v="211"/>
    <n v="0"/>
    <d v="2017-08-01T00:00:00"/>
  </r>
  <r>
    <x v="18"/>
    <s v="CBP_DO"/>
    <s v="CBP_DayOf04"/>
    <n v="170"/>
    <d v="2017-08-01T05:01:46"/>
    <n v="0"/>
    <n v="0"/>
    <n v="0"/>
    <n v="0"/>
    <n v="0"/>
    <n v="0"/>
    <n v="0"/>
    <n v="0"/>
    <n v="0"/>
    <n v="0"/>
    <n v="0"/>
    <n v="4.1220002174377441"/>
    <n v="4.1220002174377441"/>
    <n v="4.1220002174377441"/>
    <n v="4.1220002174377441"/>
    <n v="4.1220002174377441"/>
    <n v="4.1220002174377441"/>
    <n v="4.1220002174377441"/>
    <n v="4.1220002174377441"/>
    <n v="0"/>
    <n v="0"/>
    <n v="0"/>
    <n v="0"/>
    <n v="0"/>
    <m/>
    <n v="16"/>
    <n v="19"/>
    <s v="HE16"/>
    <s v="HE19"/>
    <s v="u"/>
    <s v="x"/>
    <n v="212"/>
    <n v="4.1220002174377441"/>
    <d v="2017-08-01T00:00:00"/>
  </r>
  <r>
    <x v="18"/>
    <s v="CBP_DO"/>
    <s v="CBP_DayOf06"/>
    <n v="4"/>
    <d v="2017-08-01T05:01:46"/>
    <n v="0"/>
    <n v="0"/>
    <n v="0"/>
    <n v="0"/>
    <n v="0"/>
    <n v="0"/>
    <n v="0"/>
    <n v="0"/>
    <n v="0"/>
    <n v="0"/>
    <n v="0"/>
    <n v="0.13500000536441803"/>
    <n v="0.13500000536441803"/>
    <n v="0.13500000536441803"/>
    <n v="0.13500000536441803"/>
    <n v="0.13500000536441803"/>
    <n v="0.13500000536441803"/>
    <n v="0.13500000536441803"/>
    <n v="0.13500000536441803"/>
    <n v="0"/>
    <n v="0"/>
    <n v="0"/>
    <n v="0"/>
    <n v="0"/>
    <m/>
    <n v="16"/>
    <n v="19"/>
    <s v="HE16"/>
    <s v="HE19"/>
    <s v="u"/>
    <s v="x"/>
    <n v="213"/>
    <n v="0.13500000536441803"/>
    <d v="2017-08-01T00:00:00"/>
  </r>
  <r>
    <x v="18"/>
    <s v="CBP_DO"/>
    <s v="CBP_DayOf08"/>
    <n v="0"/>
    <d v="2017-08-01T05:01:4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6"/>
    <n v="19"/>
    <s v="HE16"/>
    <s v="HE19"/>
    <s v="u"/>
    <s v="x"/>
    <n v="214"/>
    <n v="0"/>
    <d v="2017-08-01T00:00:00"/>
  </r>
  <r>
    <x v="19"/>
    <s v="CBP_DA"/>
    <s v="CBP_DayAhead04"/>
    <n v="69"/>
    <d v="2017-08-02T05:01:18"/>
    <n v="0"/>
    <n v="0"/>
    <n v="0"/>
    <n v="0"/>
    <n v="0"/>
    <n v="0"/>
    <n v="0"/>
    <n v="0"/>
    <n v="0"/>
    <n v="0"/>
    <n v="0"/>
    <n v="0.23399999737739563"/>
    <n v="0.23399999737739563"/>
    <n v="0.23399999737739563"/>
    <n v="0.23399999737739563"/>
    <n v="0.23399999737739563"/>
    <n v="0.23399999737739563"/>
    <n v="0.23399999737739563"/>
    <n v="0.23399999737739563"/>
    <n v="0"/>
    <n v="0"/>
    <n v="0"/>
    <n v="0"/>
    <n v="0"/>
    <m/>
    <n v="16"/>
    <n v="19"/>
    <s v="HE16"/>
    <s v="HE19"/>
    <s v="u"/>
    <s v="x"/>
    <n v="215"/>
    <n v="0.23399999737739563"/>
    <d v="2017-08-02T00:00:00"/>
  </r>
  <r>
    <x v="19"/>
    <s v="CBP_DA"/>
    <s v="CBP_DayAhead06"/>
    <n v="0"/>
    <d v="2017-08-02T05:01:18"/>
    <n v="0"/>
    <n v="0"/>
    <n v="0"/>
    <n v="0"/>
    <n v="0"/>
    <n v="0"/>
    <n v="0"/>
    <n v="0"/>
    <n v="0"/>
    <n v="0"/>
    <n v="0"/>
    <n v="0.18000000715255737"/>
    <n v="0.18000000715255737"/>
    <n v="0.18000000715255737"/>
    <n v="0.18000000715255737"/>
    <n v="0.18000000715255737"/>
    <n v="0.18000000715255737"/>
    <n v="0.18000000715255737"/>
    <n v="0.18000000715255737"/>
    <n v="0"/>
    <n v="0"/>
    <n v="0"/>
    <n v="0"/>
    <n v="0"/>
    <m/>
    <n v="16"/>
    <n v="19"/>
    <s v="HE16"/>
    <s v="HE19"/>
    <s v="u"/>
    <s v="x"/>
    <n v="216"/>
    <n v="0.18000000715255737"/>
    <d v="2017-08-02T00:00:00"/>
  </r>
  <r>
    <x v="19"/>
    <s v="CBP_DA"/>
    <s v="CBP_DayAhead08"/>
    <n v="0"/>
    <d v="2017-08-02T05:01:1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6"/>
    <n v="19"/>
    <s v="HE16"/>
    <s v="HE19"/>
    <s v="u"/>
    <s v="x"/>
    <n v="217"/>
    <n v="0"/>
    <d v="2017-08-02T00:00:00"/>
  </r>
  <r>
    <x v="20"/>
    <s v="CBP_DO"/>
    <s v="CBP_DayOf04"/>
    <n v="170"/>
    <d v="2017-08-02T05:01:18"/>
    <n v="0"/>
    <n v="0"/>
    <n v="0"/>
    <n v="0"/>
    <n v="0"/>
    <n v="0"/>
    <n v="0"/>
    <n v="0"/>
    <n v="0"/>
    <n v="0"/>
    <n v="0"/>
    <n v="4.1220002174377441"/>
    <n v="4.1220002174377441"/>
    <n v="4.1220002174377441"/>
    <n v="4.1220002174377441"/>
    <n v="4.1220002174377441"/>
    <n v="4.1220002174377441"/>
    <n v="4.1220002174377441"/>
    <n v="4.1220002174377441"/>
    <n v="0"/>
    <n v="0"/>
    <n v="0"/>
    <n v="0"/>
    <n v="0"/>
    <m/>
    <n v="16"/>
    <n v="19"/>
    <s v="HE16"/>
    <s v="HE19"/>
    <s v="u"/>
    <s v="x"/>
    <n v="218"/>
    <n v="4.1220002174377441"/>
    <d v="2017-08-02T00:00:00"/>
  </r>
  <r>
    <x v="20"/>
    <s v="CBP_DO"/>
    <s v="CBP_DayOf06"/>
    <n v="4"/>
    <d v="2017-08-02T05:01:18"/>
    <n v="0"/>
    <n v="0"/>
    <n v="0"/>
    <n v="0"/>
    <n v="0"/>
    <n v="0"/>
    <n v="0"/>
    <n v="0"/>
    <n v="0"/>
    <n v="0"/>
    <n v="0"/>
    <n v="0.13500000536441803"/>
    <n v="0.13500000536441803"/>
    <n v="0.13500000536441803"/>
    <n v="0.13500000536441803"/>
    <n v="0.13500000536441803"/>
    <n v="0.13500000536441803"/>
    <n v="0.13500000536441803"/>
    <n v="0.13500000536441803"/>
    <n v="0"/>
    <n v="0"/>
    <n v="0"/>
    <n v="0"/>
    <n v="0"/>
    <m/>
    <n v="16"/>
    <n v="19"/>
    <s v="HE16"/>
    <s v="HE19"/>
    <s v="u"/>
    <s v="x"/>
    <n v="219"/>
    <n v="0.13500000536441803"/>
    <d v="2017-08-02T00:00:00"/>
  </r>
  <r>
    <x v="20"/>
    <s v="CBP_DO"/>
    <s v="CBP_DayOf08"/>
    <n v="0"/>
    <d v="2017-08-02T05:01:1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6"/>
    <n v="19"/>
    <s v="HE16"/>
    <s v="HE19"/>
    <s v="u"/>
    <s v="x"/>
    <n v="220"/>
    <n v="0"/>
    <d v="2017-08-02T00:00:00"/>
  </r>
  <r>
    <x v="21"/>
    <s v="CBP_DA"/>
    <s v="CBP_DayAhead04"/>
    <n v="69"/>
    <d v="2017-08-28T05:02:42"/>
    <n v="0"/>
    <n v="0"/>
    <n v="0"/>
    <n v="0"/>
    <n v="0"/>
    <n v="0"/>
    <n v="0"/>
    <n v="0"/>
    <n v="0"/>
    <n v="0"/>
    <n v="0"/>
    <n v="0.23399999737739563"/>
    <n v="0.23399999737739563"/>
    <n v="0.23399999737739563"/>
    <n v="0.23399999737739563"/>
    <n v="0.23399999737739563"/>
    <n v="0.23399999737739563"/>
    <n v="0.23399999737739563"/>
    <n v="0.23399999737739563"/>
    <n v="0"/>
    <n v="0"/>
    <n v="0"/>
    <n v="0"/>
    <n v="0"/>
    <m/>
    <n v="16"/>
    <n v="19"/>
    <s v="HE16"/>
    <s v="HE19"/>
    <s v="u"/>
    <s v="x"/>
    <n v="221"/>
    <n v="0.23399999737739563"/>
    <d v="2017-08-28T00:00:00"/>
  </r>
  <r>
    <x v="21"/>
    <s v="CBP_DA"/>
    <s v="CBP_DayAhead06"/>
    <n v="0"/>
    <d v="2017-08-28T05:02:42"/>
    <n v="0"/>
    <n v="0"/>
    <n v="0"/>
    <n v="0"/>
    <n v="0"/>
    <n v="0"/>
    <n v="0"/>
    <n v="0"/>
    <n v="0"/>
    <n v="0"/>
    <n v="0"/>
    <n v="0.18000000715255737"/>
    <n v="0.18000000715255737"/>
    <n v="0.18000000715255737"/>
    <n v="0.18000000715255737"/>
    <n v="0.18000000715255737"/>
    <n v="0.18000000715255737"/>
    <n v="0.18000000715255737"/>
    <n v="0.18000000715255737"/>
    <n v="0"/>
    <n v="0"/>
    <n v="0"/>
    <n v="0"/>
    <n v="0"/>
    <m/>
    <n v="16"/>
    <n v="19"/>
    <s v="HE16"/>
    <s v="HE19"/>
    <s v="u"/>
    <s v="x"/>
    <n v="222"/>
    <n v="0.18000000715255737"/>
    <d v="2017-08-28T00:00:00"/>
  </r>
  <r>
    <x v="21"/>
    <s v="CBP_DA"/>
    <s v="CBP_DayAhead08"/>
    <n v="0"/>
    <d v="2017-08-28T05:02:4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6"/>
    <n v="19"/>
    <s v="HE16"/>
    <s v="HE19"/>
    <s v="u"/>
    <s v="x"/>
    <n v="223"/>
    <n v="0"/>
    <d v="2017-08-28T00:00:00"/>
  </r>
  <r>
    <x v="22"/>
    <s v="CBP_DO"/>
    <s v="CBP_DayOf04"/>
    <n v="170"/>
    <d v="2017-08-28T05:02:42"/>
    <n v="0"/>
    <n v="0"/>
    <n v="0"/>
    <n v="0"/>
    <n v="0"/>
    <n v="0"/>
    <n v="0"/>
    <n v="0"/>
    <n v="0"/>
    <n v="0"/>
    <n v="0"/>
    <n v="4.1220002174377441"/>
    <n v="4.1220002174377441"/>
    <n v="4.1220002174377441"/>
    <n v="4.1220002174377441"/>
    <n v="4.1220002174377441"/>
    <n v="4.1220002174377441"/>
    <n v="4.1220002174377441"/>
    <n v="4.1220002174377441"/>
    <n v="0"/>
    <n v="0"/>
    <n v="0"/>
    <n v="0"/>
    <n v="0"/>
    <m/>
    <n v="17"/>
    <n v="19"/>
    <s v="HE17"/>
    <s v="HE19"/>
    <s v="v"/>
    <s v="x"/>
    <n v="224"/>
    <n v="4.1220002174377441"/>
    <d v="2017-08-28T00:00:00"/>
  </r>
  <r>
    <x v="22"/>
    <s v="CBP_DO"/>
    <s v="CBP_DayOf06"/>
    <n v="4"/>
    <d v="2017-08-28T05:02:42"/>
    <n v="0"/>
    <n v="0"/>
    <n v="0"/>
    <n v="0"/>
    <n v="0"/>
    <n v="0"/>
    <n v="0"/>
    <n v="0"/>
    <n v="0"/>
    <n v="0"/>
    <n v="0"/>
    <n v="0.13500000536441803"/>
    <n v="0.13500000536441803"/>
    <n v="0.13500000536441803"/>
    <n v="0.13500000536441803"/>
    <n v="0.13500000536441803"/>
    <n v="0.13500000536441803"/>
    <n v="0.13500000536441803"/>
    <n v="0.13500000536441803"/>
    <n v="0"/>
    <n v="0"/>
    <n v="0"/>
    <n v="0"/>
    <n v="0"/>
    <m/>
    <n v="17"/>
    <n v="19"/>
    <s v="HE17"/>
    <s v="HE19"/>
    <s v="v"/>
    <s v="x"/>
    <n v="225"/>
    <n v="0.13500000536441803"/>
    <d v="2017-08-28T00:00:00"/>
  </r>
  <r>
    <x v="22"/>
    <s v="CBP_DO"/>
    <s v="CBP_DayOf08"/>
    <n v="0"/>
    <d v="2017-08-28T05:02:4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7"/>
    <n v="19"/>
    <s v="HE17"/>
    <s v="HE19"/>
    <s v="v"/>
    <s v="x"/>
    <n v="226"/>
    <n v="0"/>
    <d v="2017-08-28T00:00:00"/>
  </r>
  <r>
    <x v="23"/>
    <s v="CBP_DA"/>
    <s v="CBP_DayAhead04"/>
    <n v="69"/>
    <d v="2017-08-30T05:03:07"/>
    <n v="0"/>
    <n v="0"/>
    <n v="0"/>
    <n v="0"/>
    <n v="0"/>
    <n v="0"/>
    <n v="0"/>
    <n v="0"/>
    <n v="0"/>
    <n v="0"/>
    <n v="0"/>
    <n v="0.23399999737739563"/>
    <n v="0.23399999737739563"/>
    <n v="0.23399999737739563"/>
    <n v="0.23399999737739563"/>
    <n v="0.23399999737739563"/>
    <n v="0.23399999737739563"/>
    <n v="0.23399999737739563"/>
    <n v="0.23399999737739563"/>
    <n v="0"/>
    <n v="0"/>
    <n v="0"/>
    <n v="0"/>
    <n v="0"/>
    <m/>
    <n v="16"/>
    <n v="19"/>
    <s v="HE16"/>
    <s v="HE19"/>
    <s v="u"/>
    <s v="x"/>
    <n v="227"/>
    <n v="0.23399999737739563"/>
    <d v="2017-08-30T00:00:00"/>
  </r>
  <r>
    <x v="23"/>
    <s v="CBP_DA"/>
    <s v="CBP_DayAhead06"/>
    <n v="0"/>
    <d v="2017-08-30T05:03:07"/>
    <n v="0"/>
    <n v="0"/>
    <n v="0"/>
    <n v="0"/>
    <n v="0"/>
    <n v="0"/>
    <n v="0"/>
    <n v="0"/>
    <n v="0"/>
    <n v="0"/>
    <n v="0"/>
    <n v="0.18000000715255737"/>
    <n v="0.18000000715255737"/>
    <n v="0.18000000715255737"/>
    <n v="0.18000000715255737"/>
    <n v="0.18000000715255737"/>
    <n v="0.18000000715255737"/>
    <n v="0.18000000715255737"/>
    <n v="0.18000000715255737"/>
    <n v="0"/>
    <n v="0"/>
    <n v="0"/>
    <n v="0"/>
    <n v="0"/>
    <m/>
    <n v="16"/>
    <n v="19"/>
    <s v="HE16"/>
    <s v="HE19"/>
    <s v="u"/>
    <s v="x"/>
    <n v="228"/>
    <n v="0.18000000715255737"/>
    <d v="2017-08-30T00:00:00"/>
  </r>
  <r>
    <x v="23"/>
    <s v="CBP_DA"/>
    <s v="CBP_DayAhead08"/>
    <n v="0"/>
    <d v="2017-08-30T05:03:0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6"/>
    <n v="19"/>
    <s v="HE16"/>
    <s v="HE19"/>
    <s v="u"/>
    <s v="x"/>
    <n v="229"/>
    <n v="0"/>
    <d v="2017-08-30T00:00:00"/>
  </r>
  <r>
    <x v="24"/>
    <s v="CBP_DO"/>
    <s v="CBP_DayOf04"/>
    <n v="170"/>
    <d v="2017-08-30T05:03:07"/>
    <n v="0"/>
    <n v="0"/>
    <n v="0"/>
    <n v="0"/>
    <n v="0"/>
    <n v="0"/>
    <n v="0"/>
    <n v="0"/>
    <n v="0"/>
    <n v="0"/>
    <n v="0"/>
    <n v="4.1220002174377441"/>
    <n v="4.1220002174377441"/>
    <n v="4.1220002174377441"/>
    <n v="4.1220002174377441"/>
    <n v="4.1220002174377441"/>
    <n v="4.1220002174377441"/>
    <n v="4.1220002174377441"/>
    <n v="4.1220002174377441"/>
    <n v="0"/>
    <n v="0"/>
    <n v="0"/>
    <n v="0"/>
    <n v="0"/>
    <m/>
    <n v="18"/>
    <n v="19"/>
    <s v="HE18"/>
    <s v="HE19"/>
    <s v="w"/>
    <s v="x"/>
    <n v="230"/>
    <n v="4.1220002174377441"/>
    <d v="2017-08-30T00:00:00"/>
  </r>
  <r>
    <x v="24"/>
    <s v="CBP_DO"/>
    <s v="CBP_DayOf06"/>
    <n v="4"/>
    <d v="2017-08-30T05:03:07"/>
    <n v="0"/>
    <n v="0"/>
    <n v="0"/>
    <n v="0"/>
    <n v="0"/>
    <n v="0"/>
    <n v="0"/>
    <n v="0"/>
    <n v="0"/>
    <n v="0"/>
    <n v="0"/>
    <n v="0.13500000536441803"/>
    <n v="0.13500000536441803"/>
    <n v="0.13500000536441803"/>
    <n v="0.13500000536441803"/>
    <n v="0.13500000536441803"/>
    <n v="0.13500000536441803"/>
    <n v="0.13500000536441803"/>
    <n v="0.13500000536441803"/>
    <n v="0"/>
    <n v="0"/>
    <n v="0"/>
    <n v="0"/>
    <n v="0"/>
    <m/>
    <n v="18"/>
    <n v="19"/>
    <s v="HE18"/>
    <s v="HE19"/>
    <s v="w"/>
    <s v="x"/>
    <n v="231"/>
    <n v="0.13500000536441803"/>
    <d v="2017-08-30T00:00:00"/>
  </r>
  <r>
    <x v="24"/>
    <s v="CBP_DO"/>
    <s v="CBP_DayOf08"/>
    <n v="0"/>
    <d v="2017-08-30T05:03:0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8"/>
    <n v="19"/>
    <s v="HE18"/>
    <s v="HE19"/>
    <s v="w"/>
    <s v="x"/>
    <n v="232"/>
    <n v="0"/>
    <d v="2017-08-30T00:00:00"/>
  </r>
  <r>
    <x v="25"/>
    <s v="CBP_DA"/>
    <s v="CBP_DayAhead04"/>
    <n v="69"/>
    <d v="2017-08-31T05:02:58"/>
    <n v="0"/>
    <n v="0"/>
    <n v="0"/>
    <n v="0"/>
    <n v="0"/>
    <n v="0"/>
    <n v="0"/>
    <n v="0"/>
    <n v="0"/>
    <n v="0"/>
    <n v="0"/>
    <n v="0.23399999737739563"/>
    <n v="0.23399999737739563"/>
    <n v="0.23399999737739563"/>
    <n v="0.23399999737739563"/>
    <n v="0.23399999737739563"/>
    <n v="0.23399999737739563"/>
    <n v="0.23399999737739563"/>
    <n v="0.23399999737739563"/>
    <n v="0"/>
    <n v="0"/>
    <n v="0"/>
    <n v="0"/>
    <n v="0"/>
    <m/>
    <n v="16"/>
    <n v="19"/>
    <s v="HE16"/>
    <s v="HE19"/>
    <s v="u"/>
    <s v="x"/>
    <n v="233"/>
    <n v="0.23399999737739563"/>
    <d v="2017-08-31T00:00:00"/>
  </r>
  <r>
    <x v="25"/>
    <s v="CBP_DA"/>
    <s v="CBP_DayAhead06"/>
    <n v="0"/>
    <d v="2017-08-31T05:02:58"/>
    <n v="0"/>
    <n v="0"/>
    <n v="0"/>
    <n v="0"/>
    <n v="0"/>
    <n v="0"/>
    <n v="0"/>
    <n v="0"/>
    <n v="0"/>
    <n v="0"/>
    <n v="0"/>
    <n v="0.18000000715255737"/>
    <n v="0.18000000715255737"/>
    <n v="0.18000000715255737"/>
    <n v="0.18000000715255737"/>
    <n v="0.18000000715255737"/>
    <n v="0.18000000715255737"/>
    <n v="0.18000000715255737"/>
    <n v="0.18000000715255737"/>
    <n v="0"/>
    <n v="0"/>
    <n v="0"/>
    <n v="0"/>
    <n v="0"/>
    <m/>
    <n v="16"/>
    <n v="19"/>
    <s v="HE16"/>
    <s v="HE19"/>
    <s v="u"/>
    <s v="x"/>
    <n v="234"/>
    <n v="0.18000000715255737"/>
    <d v="2017-08-31T00:00:00"/>
  </r>
  <r>
    <x v="25"/>
    <s v="CBP_DA"/>
    <s v="CBP_DayAhead08"/>
    <n v="0"/>
    <d v="2017-08-31T05:02:5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6"/>
    <n v="19"/>
    <s v="HE16"/>
    <s v="HE19"/>
    <s v="u"/>
    <s v="x"/>
    <n v="235"/>
    <n v="0"/>
    <d v="2017-08-31T00:00:00"/>
  </r>
  <r>
    <x v="26"/>
    <s v="CBP_DO"/>
    <s v="CBP_DayOf04"/>
    <n v="170"/>
    <d v="2017-08-31T05:02:58"/>
    <n v="0"/>
    <n v="0"/>
    <n v="0"/>
    <n v="0"/>
    <n v="0"/>
    <n v="0"/>
    <n v="0"/>
    <n v="0"/>
    <n v="0"/>
    <n v="0"/>
    <n v="0"/>
    <n v="4.1220002174377441"/>
    <n v="4.1220002174377441"/>
    <n v="4.1220002174377441"/>
    <n v="4.1220002174377441"/>
    <n v="4.1220002174377441"/>
    <n v="4.1220002174377441"/>
    <n v="4.1220002174377441"/>
    <n v="4.1220002174377441"/>
    <n v="0"/>
    <n v="0"/>
    <n v="0"/>
    <n v="0"/>
    <n v="0"/>
    <m/>
    <n v="16"/>
    <n v="19"/>
    <s v="HE16"/>
    <s v="HE19"/>
    <s v="u"/>
    <s v="x"/>
    <n v="236"/>
    <n v="4.1220002174377441"/>
    <d v="2017-08-31T00:00:00"/>
  </r>
  <r>
    <x v="26"/>
    <s v="CBP_DO"/>
    <s v="CBP_DayOf06"/>
    <n v="4"/>
    <d v="2017-08-31T05:02:58"/>
    <n v="0"/>
    <n v="0"/>
    <n v="0"/>
    <n v="0"/>
    <n v="0"/>
    <n v="0"/>
    <n v="0"/>
    <n v="0"/>
    <n v="0"/>
    <n v="0"/>
    <n v="0"/>
    <n v="0.13500000536441803"/>
    <n v="0.13500000536441803"/>
    <n v="0.13500000536441803"/>
    <n v="0.13500000536441803"/>
    <n v="0.13500000536441803"/>
    <n v="0.13500000536441803"/>
    <n v="0.13500000536441803"/>
    <n v="0.13500000536441803"/>
    <n v="0"/>
    <n v="0"/>
    <n v="0"/>
    <n v="0"/>
    <n v="0"/>
    <m/>
    <n v="16"/>
    <n v="19"/>
    <s v="HE16"/>
    <s v="HE19"/>
    <s v="u"/>
    <s v="x"/>
    <n v="237"/>
    <n v="0.13500000536441803"/>
    <d v="2017-08-31T00:00:00"/>
  </r>
  <r>
    <x v="26"/>
    <s v="CBP_DO"/>
    <s v="CBP_DayOf08"/>
    <n v="0"/>
    <d v="2017-08-31T05:02:5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6"/>
    <n v="19"/>
    <s v="HE16"/>
    <s v="HE19"/>
    <s v="u"/>
    <s v="x"/>
    <n v="238"/>
    <n v="0"/>
    <d v="2017-08-31T00:00:00"/>
  </r>
  <r>
    <x v="27"/>
    <s v="CBP_DA"/>
    <s v="CBP_DayAhead04"/>
    <n v="69"/>
    <d v="2017-09-01T05:02:57"/>
    <n v="0"/>
    <n v="0"/>
    <n v="0"/>
    <n v="0"/>
    <n v="0"/>
    <n v="0"/>
    <n v="0"/>
    <n v="0"/>
    <n v="0"/>
    <n v="0"/>
    <n v="0"/>
    <n v="6.3000001013278961E-2"/>
    <n v="6.3000001013278961E-2"/>
    <n v="6.3000001013278961E-2"/>
    <n v="6.3000001013278961E-2"/>
    <n v="6.3000001013278961E-2"/>
    <n v="6.3000001013278961E-2"/>
    <n v="6.3000001013278961E-2"/>
    <n v="6.3000001013278961E-2"/>
    <n v="0"/>
    <n v="0"/>
    <n v="0"/>
    <n v="0"/>
    <n v="0"/>
    <m/>
    <n v="16"/>
    <n v="19"/>
    <s v="HE16"/>
    <s v="HE19"/>
    <s v="u"/>
    <s v="x"/>
    <n v="239"/>
    <n v="6.3000001013278961E-2"/>
    <d v="2017-09-01T00:00:00"/>
  </r>
  <r>
    <x v="27"/>
    <s v="CBP_DA"/>
    <s v="CBP_DayAhead06"/>
    <n v="0"/>
    <d v="2017-09-01T05:02:57"/>
    <n v="0"/>
    <n v="0"/>
    <n v="0"/>
    <n v="0"/>
    <n v="0"/>
    <n v="0"/>
    <n v="0"/>
    <n v="0"/>
    <n v="0"/>
    <n v="0"/>
    <n v="0"/>
    <n v="0.18000000715255737"/>
    <n v="0.18000000715255737"/>
    <n v="0.18000000715255737"/>
    <n v="0.18000000715255737"/>
    <n v="0.18000000715255737"/>
    <n v="0.18000000715255737"/>
    <n v="0.18000000715255737"/>
    <n v="0.18000000715255737"/>
    <n v="0"/>
    <n v="0"/>
    <n v="0"/>
    <n v="0"/>
    <n v="0"/>
    <m/>
    <n v="16"/>
    <n v="19"/>
    <s v="HE16"/>
    <s v="HE19"/>
    <s v="u"/>
    <s v="x"/>
    <n v="240"/>
    <n v="0.18000000715255737"/>
    <d v="2017-09-01T00:00:00"/>
  </r>
  <r>
    <x v="27"/>
    <s v="CBP_DA"/>
    <s v="CBP_DayAhead08"/>
    <n v="0"/>
    <d v="2017-09-01T05:02:5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6"/>
    <n v="19"/>
    <s v="HE16"/>
    <s v="HE19"/>
    <s v="u"/>
    <s v="x"/>
    <n v="241"/>
    <n v="0"/>
    <d v="2017-09-01T00:00:00"/>
  </r>
  <r>
    <x v="28"/>
    <s v="CBP_DO"/>
    <s v="CBP_DayOf04"/>
    <n v="170"/>
    <d v="2017-09-01T05:02:57"/>
    <n v="0"/>
    <n v="0"/>
    <n v="0"/>
    <n v="0"/>
    <n v="0"/>
    <n v="0"/>
    <n v="0"/>
    <n v="0"/>
    <n v="0"/>
    <n v="0"/>
    <n v="0"/>
    <n v="4.3829998970031738"/>
    <n v="4.3829998970031738"/>
    <n v="4.3829998970031738"/>
    <n v="4.3829998970031738"/>
    <n v="4.3829998970031738"/>
    <n v="4.3829998970031738"/>
    <n v="4.3829998970031738"/>
    <n v="4.3829998970031738"/>
    <n v="0"/>
    <n v="0"/>
    <n v="0"/>
    <n v="0"/>
    <n v="0"/>
    <m/>
    <n v="16"/>
    <n v="19"/>
    <s v="HE16"/>
    <s v="HE19"/>
    <s v="u"/>
    <s v="x"/>
    <n v="242"/>
    <n v="4.3829998970031738"/>
    <d v="2017-09-01T00:00:00"/>
  </r>
  <r>
    <x v="28"/>
    <s v="CBP_DO"/>
    <s v="CBP_DayOf06"/>
    <n v="4"/>
    <d v="2017-09-01T05:02:57"/>
    <n v="0"/>
    <n v="0"/>
    <n v="0"/>
    <n v="0"/>
    <n v="0"/>
    <n v="0"/>
    <n v="0"/>
    <n v="0"/>
    <n v="0"/>
    <n v="0"/>
    <n v="0"/>
    <n v="0.14399999380111694"/>
    <n v="0.14399999380111694"/>
    <n v="0.14399999380111694"/>
    <n v="0.14399999380111694"/>
    <n v="0.14399999380111694"/>
    <n v="0.14399999380111694"/>
    <n v="0.14399999380111694"/>
    <n v="0.14399999380111694"/>
    <n v="0"/>
    <n v="0"/>
    <n v="0"/>
    <n v="0"/>
    <n v="0"/>
    <m/>
    <n v="16"/>
    <n v="19"/>
    <s v="HE16"/>
    <s v="HE19"/>
    <s v="u"/>
    <s v="x"/>
    <n v="243"/>
    <n v="0.14399999380111694"/>
    <d v="2017-09-01T00:00:00"/>
  </r>
  <r>
    <x v="28"/>
    <s v="CBP_DO"/>
    <s v="CBP_DayOf08"/>
    <n v="0"/>
    <d v="2017-09-01T05:02:5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6"/>
    <n v="19"/>
    <s v="HE16"/>
    <s v="HE19"/>
    <s v="u"/>
    <s v="x"/>
    <n v="244"/>
    <n v="0"/>
    <d v="2017-09-01T00:00:00"/>
  </r>
  <r>
    <x v="29"/>
    <s v="CBP_DA"/>
    <s v="CBP_DayAhead04"/>
    <n v="69"/>
    <d v="2017-10-23T05:03:52"/>
    <n v="0"/>
    <n v="0"/>
    <n v="0"/>
    <n v="0"/>
    <n v="0"/>
    <n v="0"/>
    <n v="0"/>
    <n v="0"/>
    <n v="0"/>
    <n v="0"/>
    <n v="0"/>
    <n v="3.7799999117851257E-2"/>
    <n v="3.7799999117851257E-2"/>
    <n v="3.7799999117851257E-2"/>
    <n v="3.7799999117851257E-2"/>
    <n v="3.7799999117851257E-2"/>
    <n v="3.7799999117851257E-2"/>
    <n v="3.7799999117851257E-2"/>
    <n v="3.7799999117851257E-2"/>
    <n v="0"/>
    <n v="0"/>
    <n v="0"/>
    <n v="0"/>
    <n v="0"/>
    <m/>
    <n v="17"/>
    <n v="19"/>
    <s v="HE17"/>
    <s v="HE19"/>
    <s v="v"/>
    <s v="x"/>
    <n v="245"/>
    <n v="3.7799999117851257E-2"/>
    <d v="2017-10-23T00:00:00"/>
  </r>
  <r>
    <x v="29"/>
    <s v="CBP_DA"/>
    <s v="CBP_DayAhead06"/>
    <n v="0"/>
    <d v="2017-10-23T05:03:52"/>
    <n v="0"/>
    <n v="0"/>
    <n v="0"/>
    <n v="0"/>
    <n v="0"/>
    <n v="0"/>
    <n v="0"/>
    <n v="0"/>
    <n v="0"/>
    <n v="0"/>
    <n v="0"/>
    <n v="0.18143999576568604"/>
    <n v="0.18143999576568604"/>
    <n v="0.18143999576568604"/>
    <n v="0.18143999576568604"/>
    <n v="0.18143999576568604"/>
    <n v="0.18143999576568604"/>
    <n v="0.18143999576568604"/>
    <n v="0.18143999576568604"/>
    <n v="0"/>
    <n v="0"/>
    <n v="0"/>
    <n v="0"/>
    <n v="0"/>
    <m/>
    <n v="17"/>
    <n v="19"/>
    <s v="HE17"/>
    <s v="HE19"/>
    <s v="v"/>
    <s v="x"/>
    <n v="246"/>
    <n v="0.18143999576568604"/>
    <d v="2017-10-23T00:00:00"/>
  </r>
  <r>
    <x v="29"/>
    <s v="CBP_DA"/>
    <s v="CBP_DayAhead08"/>
    <n v="0"/>
    <d v="2017-10-23T05:03:5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7"/>
    <n v="19"/>
    <s v="HE17"/>
    <s v="HE19"/>
    <s v="v"/>
    <s v="x"/>
    <n v="247"/>
    <n v="0"/>
    <d v="2017-10-23T00:00:00"/>
  </r>
  <r>
    <x v="30"/>
    <s v="CBP_DO"/>
    <s v="CBP_DayOf04"/>
    <n v="170"/>
    <d v="2017-10-23T05:03:52"/>
    <n v="0"/>
    <n v="0"/>
    <n v="0"/>
    <n v="0"/>
    <n v="0"/>
    <n v="0"/>
    <n v="0"/>
    <n v="0"/>
    <n v="0"/>
    <n v="0"/>
    <n v="0"/>
    <n v="4.1159701347351074"/>
    <n v="4.1159701347351074"/>
    <n v="4.1159701347351074"/>
    <n v="4.1159701347351074"/>
    <n v="4.1159701347351074"/>
    <n v="4.1159701347351074"/>
    <n v="4.1159701347351074"/>
    <n v="4.1159701347351074"/>
    <n v="0"/>
    <n v="0"/>
    <n v="0"/>
    <n v="0"/>
    <n v="0"/>
    <m/>
    <n v="18"/>
    <n v="19"/>
    <s v="HE18"/>
    <s v="HE19"/>
    <s v="w"/>
    <s v="x"/>
    <n v="248"/>
    <n v="4.1159701347351074"/>
    <d v="2017-10-23T00:00:00"/>
  </r>
  <r>
    <x v="30"/>
    <s v="CBP_DO"/>
    <s v="CBP_DayOf06"/>
    <n v="4"/>
    <d v="2017-10-23T05:03:52"/>
    <n v="0"/>
    <n v="0"/>
    <n v="0"/>
    <n v="0"/>
    <n v="0"/>
    <n v="0"/>
    <n v="0"/>
    <n v="0"/>
    <n v="0"/>
    <n v="0"/>
    <n v="0"/>
    <n v="0.14399999380111694"/>
    <n v="0.14399999380111694"/>
    <n v="0.14399999380111694"/>
    <n v="0.14399999380111694"/>
    <n v="0.14399999380111694"/>
    <n v="0.14399999380111694"/>
    <n v="0.14399999380111694"/>
    <n v="0.14399999380111694"/>
    <n v="0"/>
    <n v="0"/>
    <n v="0"/>
    <n v="0"/>
    <n v="0"/>
    <m/>
    <n v="18"/>
    <n v="19"/>
    <s v="HE18"/>
    <s v="HE19"/>
    <s v="w"/>
    <s v="x"/>
    <n v="249"/>
    <n v="0.14399999380111694"/>
    <d v="2017-10-23T00:00:00"/>
  </r>
  <r>
    <x v="30"/>
    <s v="CBP_DO"/>
    <s v="CBP_DayOf08"/>
    <n v="0"/>
    <d v="2017-10-23T05:03:52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8"/>
    <n v="19"/>
    <s v="HE18"/>
    <s v="HE19"/>
    <s v="w"/>
    <s v="x"/>
    <n v="250"/>
    <n v="0"/>
    <d v="2017-10-23T00:00:00"/>
  </r>
  <r>
    <x v="31"/>
    <s v="CBP_DA"/>
    <s v="CBP_DayAhead04"/>
    <n v="69"/>
    <d v="2017-10-24T05:04:19"/>
    <n v="0"/>
    <n v="0"/>
    <n v="0"/>
    <n v="0"/>
    <n v="0"/>
    <n v="0"/>
    <n v="0"/>
    <n v="0"/>
    <n v="0"/>
    <n v="0"/>
    <n v="0"/>
    <n v="3.7799999117851257E-2"/>
    <n v="3.7799999117851257E-2"/>
    <n v="3.7799999117851257E-2"/>
    <n v="3.7799999117851257E-2"/>
    <n v="3.7799999117851257E-2"/>
    <n v="3.7799999117851257E-2"/>
    <n v="3.7799999117851257E-2"/>
    <n v="3.7799999117851257E-2"/>
    <n v="0"/>
    <n v="0"/>
    <n v="0"/>
    <n v="0"/>
    <n v="0"/>
    <m/>
    <n v="16"/>
    <n v="19"/>
    <s v="HE16"/>
    <s v="HE19"/>
    <s v="u"/>
    <s v="x"/>
    <n v="251"/>
    <n v="3.7799999117851257E-2"/>
    <d v="2017-10-24T00:00:00"/>
  </r>
  <r>
    <x v="31"/>
    <s v="CBP_DA"/>
    <s v="CBP_DayAhead06"/>
    <n v="0"/>
    <d v="2017-10-24T05:04:19"/>
    <n v="0"/>
    <n v="0"/>
    <n v="0"/>
    <n v="0"/>
    <n v="0"/>
    <n v="0"/>
    <n v="0"/>
    <n v="0"/>
    <n v="0"/>
    <n v="0"/>
    <n v="0"/>
    <n v="0.18143999576568604"/>
    <n v="0.18143999576568604"/>
    <n v="0.18143999576568604"/>
    <n v="0.18143999576568604"/>
    <n v="0.18143999576568604"/>
    <n v="0.18143999576568604"/>
    <n v="0.18143999576568604"/>
    <n v="0.18143999576568604"/>
    <n v="0"/>
    <n v="0"/>
    <n v="0"/>
    <n v="0"/>
    <n v="0"/>
    <m/>
    <n v="16"/>
    <n v="19"/>
    <s v="HE16"/>
    <s v="HE19"/>
    <s v="u"/>
    <s v="x"/>
    <n v="252"/>
    <n v="0.18143999576568604"/>
    <d v="2017-10-24T00:00:00"/>
  </r>
  <r>
    <x v="31"/>
    <s v="CBP_DA"/>
    <s v="CBP_DayAhead08"/>
    <n v="0"/>
    <d v="2017-10-24T05:04:19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6"/>
    <n v="19"/>
    <s v="HE16"/>
    <s v="HE19"/>
    <s v="u"/>
    <s v="x"/>
    <n v="253"/>
    <n v="0"/>
    <d v="2017-10-24T00:00:00"/>
  </r>
  <r>
    <x v="32"/>
    <s v="CBP_DO"/>
    <s v="CBP_DayOf04"/>
    <n v="170"/>
    <d v="2017-10-24T05:04:19"/>
    <n v="0"/>
    <n v="0"/>
    <n v="0"/>
    <n v="0"/>
    <n v="0"/>
    <n v="0"/>
    <n v="0"/>
    <n v="0"/>
    <n v="0"/>
    <n v="0"/>
    <n v="0"/>
    <n v="4.1159701347351074"/>
    <n v="4.1159701347351074"/>
    <n v="4.1159701347351074"/>
    <n v="4.1159701347351074"/>
    <n v="4.1159701347351074"/>
    <n v="4.1159701347351074"/>
    <n v="4.1159701347351074"/>
    <n v="4.1159701347351074"/>
    <n v="0"/>
    <n v="0"/>
    <n v="0"/>
    <n v="0"/>
    <n v="0"/>
    <m/>
    <n v="16"/>
    <n v="19"/>
    <s v="HE16"/>
    <s v="HE19"/>
    <s v="u"/>
    <s v="x"/>
    <n v="254"/>
    <n v="4.1159701347351074"/>
    <d v="2017-10-24T00:00:00"/>
  </r>
  <r>
    <x v="32"/>
    <s v="CBP_DO"/>
    <s v="CBP_DayOf06"/>
    <n v="4"/>
    <d v="2017-10-24T05:04:19"/>
    <n v="0"/>
    <n v="0"/>
    <n v="0"/>
    <n v="0"/>
    <n v="0"/>
    <n v="0"/>
    <n v="0"/>
    <n v="0"/>
    <n v="0"/>
    <n v="0"/>
    <n v="0"/>
    <n v="0.14399999380111694"/>
    <n v="0.14399999380111694"/>
    <n v="0.14399999380111694"/>
    <n v="0.14399999380111694"/>
    <n v="0.14399999380111694"/>
    <n v="0.14399999380111694"/>
    <n v="0.14399999380111694"/>
    <n v="0.14399999380111694"/>
    <n v="0"/>
    <n v="0"/>
    <n v="0"/>
    <n v="0"/>
    <n v="0"/>
    <m/>
    <n v="16"/>
    <n v="19"/>
    <s v="HE16"/>
    <s v="HE19"/>
    <s v="u"/>
    <s v="x"/>
    <n v="255"/>
    <n v="0.14399999380111694"/>
    <d v="2017-10-24T00:00:00"/>
  </r>
  <r>
    <x v="32"/>
    <s v="CBP_DO"/>
    <s v="CBP_DayOf08"/>
    <n v="0"/>
    <d v="2017-10-24T05:04:19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6"/>
    <n v="19"/>
    <s v="HE16"/>
    <s v="HE19"/>
    <s v="u"/>
    <s v="x"/>
    <n v="256"/>
    <n v="0"/>
    <d v="2017-10-24T00:00:00"/>
  </r>
  <r>
    <x v="33"/>
    <s v="CBP_DA"/>
    <s v="CBP_DayAhead04"/>
    <n v="69"/>
    <d v="2017-10-25T05:04:10"/>
    <n v="0"/>
    <n v="0"/>
    <n v="0"/>
    <n v="0"/>
    <n v="0"/>
    <n v="0"/>
    <n v="0"/>
    <n v="0"/>
    <n v="0"/>
    <n v="0"/>
    <n v="0"/>
    <n v="3.7799999117851257E-2"/>
    <n v="3.7799999117851257E-2"/>
    <n v="3.7799999117851257E-2"/>
    <n v="3.7799999117851257E-2"/>
    <n v="3.7799999117851257E-2"/>
    <n v="3.7799999117851257E-2"/>
    <n v="3.7799999117851257E-2"/>
    <n v="3.7799999117851257E-2"/>
    <n v="0"/>
    <n v="0"/>
    <n v="0"/>
    <n v="0"/>
    <n v="0"/>
    <m/>
    <n v="18"/>
    <n v="19"/>
    <s v="HE18"/>
    <s v="HE19"/>
    <s v="w"/>
    <s v="x"/>
    <n v="257"/>
    <n v="3.7799999117851257E-2"/>
    <d v="2017-10-25T00:00:00"/>
  </r>
  <r>
    <x v="33"/>
    <s v="CBP_DA"/>
    <s v="CBP_DayAhead06"/>
    <n v="0"/>
    <d v="2017-10-25T05:04:10"/>
    <n v="0"/>
    <n v="0"/>
    <n v="0"/>
    <n v="0"/>
    <n v="0"/>
    <n v="0"/>
    <n v="0"/>
    <n v="0"/>
    <n v="0"/>
    <n v="0"/>
    <n v="0"/>
    <n v="0.18143999576568604"/>
    <n v="0.18143999576568604"/>
    <n v="0.18143999576568604"/>
    <n v="0.18143999576568604"/>
    <n v="0.18143999576568604"/>
    <n v="0.18143999576568604"/>
    <n v="0.18143999576568604"/>
    <n v="0.18143999576568604"/>
    <n v="0"/>
    <n v="0"/>
    <n v="0"/>
    <n v="0"/>
    <n v="0"/>
    <m/>
    <n v="18"/>
    <n v="19"/>
    <s v="HE18"/>
    <s v="HE19"/>
    <s v="w"/>
    <s v="x"/>
    <n v="258"/>
    <n v="0.18143999576568604"/>
    <d v="2017-10-25T00:00:00"/>
  </r>
  <r>
    <x v="33"/>
    <s v="CBP_DA"/>
    <s v="CBP_DayAhead08"/>
    <n v="0"/>
    <d v="2017-10-25T05:04: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8"/>
    <n v="19"/>
    <s v="HE18"/>
    <s v="HE19"/>
    <s v="w"/>
    <s v="x"/>
    <n v="259"/>
    <n v="0"/>
    <d v="2017-10-25T00:00:00"/>
  </r>
  <r>
    <x v="34"/>
    <s v="CBP_DO"/>
    <s v="CBP_DayOf04"/>
    <n v="170"/>
    <d v="2017-10-25T05:04:10"/>
    <n v="0"/>
    <n v="0"/>
    <n v="0"/>
    <n v="0"/>
    <n v="0"/>
    <n v="0"/>
    <n v="0"/>
    <n v="0"/>
    <n v="0"/>
    <n v="0"/>
    <n v="0"/>
    <n v="4.1159701347351074"/>
    <n v="4.1159701347351074"/>
    <n v="4.1159701347351074"/>
    <n v="4.1159701347351074"/>
    <n v="4.1159701347351074"/>
    <n v="4.1159701347351074"/>
    <n v="4.1159701347351074"/>
    <n v="4.1159701347351074"/>
    <n v="0"/>
    <n v="0"/>
    <n v="0"/>
    <n v="0"/>
    <n v="0"/>
    <m/>
    <n v="18"/>
    <n v="19"/>
    <s v="HE18"/>
    <s v="HE19"/>
    <s v="w"/>
    <s v="x"/>
    <n v="260"/>
    <n v="4.1159701347351074"/>
    <d v="2017-10-25T00:00:00"/>
  </r>
  <r>
    <x v="34"/>
    <s v="CBP_DO"/>
    <s v="CBP_DayOf06"/>
    <n v="4"/>
    <d v="2017-10-25T05:04:10"/>
    <n v="0"/>
    <n v="0"/>
    <n v="0"/>
    <n v="0"/>
    <n v="0"/>
    <n v="0"/>
    <n v="0"/>
    <n v="0"/>
    <n v="0"/>
    <n v="0"/>
    <n v="0"/>
    <n v="0.14399999380111694"/>
    <n v="0.14399999380111694"/>
    <n v="0.14399999380111694"/>
    <n v="0.14399999380111694"/>
    <n v="0.14399999380111694"/>
    <n v="0.14399999380111694"/>
    <n v="0.14399999380111694"/>
    <n v="0.14399999380111694"/>
    <n v="0"/>
    <n v="0"/>
    <n v="0"/>
    <n v="0"/>
    <n v="0"/>
    <m/>
    <n v="18"/>
    <n v="19"/>
    <s v="HE18"/>
    <s v="HE19"/>
    <s v="w"/>
    <s v="x"/>
    <n v="261"/>
    <n v="0.14399999380111694"/>
    <d v="2017-10-25T00:00:00"/>
  </r>
  <r>
    <x v="34"/>
    <s v="CBP_DO"/>
    <s v="CBP_DayOf08"/>
    <n v="0"/>
    <d v="2017-10-25T05:04:1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8"/>
    <n v="19"/>
    <s v="HE18"/>
    <s v="HE19"/>
    <s v="w"/>
    <s v="x"/>
    <n v="262"/>
    <n v="0"/>
    <d v="2017-10-25T00:00:00"/>
  </r>
  <r>
    <x v="35"/>
    <s v="CBP_DA"/>
    <s v="CBP_DayAhead04"/>
    <n v="6"/>
    <d v="2017-06-20T05:04:30"/>
    <n v="0"/>
    <n v="0"/>
    <n v="0"/>
    <n v="0"/>
    <n v="0"/>
    <n v="0"/>
    <n v="0"/>
    <n v="0"/>
    <n v="0"/>
    <n v="0"/>
    <n v="0"/>
    <n v="0.11699999868869781"/>
    <n v="0.11699999868869781"/>
    <n v="0.11699999868869781"/>
    <n v="0.11699999868869781"/>
    <n v="0.11699999868869781"/>
    <n v="0.11699999868869781"/>
    <n v="0.11699999868869781"/>
    <n v="0.11699999868869781"/>
    <n v="0"/>
    <n v="0"/>
    <n v="0"/>
    <n v="0"/>
    <n v="0"/>
    <m/>
    <n v="16"/>
    <n v="19"/>
    <s v="HE16"/>
    <s v="HE19"/>
    <s v="u"/>
    <s v="x"/>
    <n v="263"/>
    <n v="0.11699999868869781"/>
    <d v="2017-06-20T00:00:00"/>
  </r>
  <r>
    <x v="35"/>
    <s v="CBP_DA"/>
    <s v="CBP_DayAhead06"/>
    <n v="60"/>
    <d v="2017-06-20T05:04:30"/>
    <n v="0"/>
    <n v="0"/>
    <n v="0"/>
    <n v="0"/>
    <n v="0"/>
    <n v="0"/>
    <n v="0"/>
    <n v="0"/>
    <n v="0"/>
    <n v="0"/>
    <n v="0"/>
    <n v="0.18000000715255737"/>
    <n v="0.18000000715255737"/>
    <n v="0.18000000715255737"/>
    <n v="0.18000000715255737"/>
    <n v="0.18000000715255737"/>
    <n v="0.18000000715255737"/>
    <n v="0.18000000715255737"/>
    <n v="0.18000000715255737"/>
    <n v="0"/>
    <n v="0"/>
    <n v="0"/>
    <n v="0"/>
    <n v="0"/>
    <m/>
    <n v="16"/>
    <n v="19"/>
    <s v="HE16"/>
    <s v="HE19"/>
    <s v="u"/>
    <s v="x"/>
    <n v="264"/>
    <n v="0.18000000715255737"/>
    <d v="2017-06-20T00:00:00"/>
  </r>
  <r>
    <x v="35"/>
    <s v="CBP_DA"/>
    <s v="CBP_DayAhead08"/>
    <n v="0"/>
    <d v="2017-06-20T05:04:3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6"/>
    <n v="19"/>
    <s v="HE16"/>
    <s v="HE19"/>
    <s v="u"/>
    <s v="x"/>
    <n v="265"/>
    <n v="0"/>
    <d v="2017-06-20T00:00:00"/>
  </r>
  <r>
    <x v="36"/>
    <s v="CBP_DA"/>
    <s v="CBP_DayAhead04"/>
    <n v="6"/>
    <d v="2017-06-21T05:04:35"/>
    <n v="0"/>
    <n v="0"/>
    <n v="0"/>
    <n v="0"/>
    <n v="0"/>
    <n v="0"/>
    <n v="0"/>
    <n v="0"/>
    <n v="0"/>
    <n v="0"/>
    <n v="0"/>
    <n v="0.11699999868869781"/>
    <n v="0.11699999868869781"/>
    <n v="0.11699999868869781"/>
    <n v="0.11699999868869781"/>
    <n v="0.11699999868869781"/>
    <n v="0.11699999868869781"/>
    <n v="0.11699999868869781"/>
    <n v="0.11699999868869781"/>
    <n v="0"/>
    <n v="0"/>
    <n v="0"/>
    <n v="0"/>
    <n v="0"/>
    <m/>
    <n v="16"/>
    <n v="19"/>
    <s v="HE16"/>
    <s v="HE19"/>
    <s v="u"/>
    <s v="x"/>
    <n v="266"/>
    <n v="0.11699999868869781"/>
    <d v="2017-06-21T00:00:00"/>
  </r>
  <r>
    <x v="36"/>
    <s v="CBP_DA"/>
    <s v="CBP_DayAhead06"/>
    <n v="60"/>
    <d v="2017-06-21T05:04:35"/>
    <n v="0"/>
    <n v="0"/>
    <n v="0"/>
    <n v="0"/>
    <n v="0"/>
    <n v="0"/>
    <n v="0"/>
    <n v="0"/>
    <n v="0"/>
    <n v="0"/>
    <n v="0"/>
    <n v="0.18000000715255737"/>
    <n v="0.18000000715255737"/>
    <n v="0.18000000715255737"/>
    <n v="0.18000000715255737"/>
    <n v="0.18000000715255737"/>
    <n v="0.18000000715255737"/>
    <n v="0.18000000715255737"/>
    <n v="0.18000000715255737"/>
    <n v="0"/>
    <n v="0"/>
    <n v="0"/>
    <n v="0"/>
    <n v="0"/>
    <m/>
    <n v="16"/>
    <n v="19"/>
    <s v="HE16"/>
    <s v="HE19"/>
    <s v="u"/>
    <s v="x"/>
    <n v="267"/>
    <n v="0.18000000715255737"/>
    <d v="2017-06-21T00:00:00"/>
  </r>
  <r>
    <x v="36"/>
    <s v="CBP_DA"/>
    <s v="CBP_DayAhead08"/>
    <n v="0"/>
    <d v="2017-06-21T05:04:3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6"/>
    <n v="19"/>
    <s v="HE16"/>
    <s v="HE19"/>
    <s v="u"/>
    <s v="x"/>
    <n v="268"/>
    <n v="0"/>
    <d v="2017-06-21T00:00:00"/>
  </r>
  <r>
    <x v="37"/>
    <s v="CBP_DA"/>
    <s v="CBP_DayAhead04"/>
    <n v="6"/>
    <d v="2017-06-22T05:04:49"/>
    <n v="0"/>
    <n v="0"/>
    <n v="0"/>
    <n v="0"/>
    <n v="0"/>
    <n v="0"/>
    <n v="0"/>
    <n v="0"/>
    <n v="0"/>
    <n v="0"/>
    <n v="0"/>
    <n v="0.11699999868869781"/>
    <n v="0.11699999868869781"/>
    <n v="0.11699999868869781"/>
    <n v="0.11699999868869781"/>
    <n v="0.11699999868869781"/>
    <n v="0.11699999868869781"/>
    <n v="0.11699999868869781"/>
    <n v="0.11699999868869781"/>
    <n v="0"/>
    <n v="0"/>
    <n v="0"/>
    <n v="0"/>
    <n v="0"/>
    <m/>
    <n v="16"/>
    <n v="19"/>
    <s v="HE16"/>
    <s v="HE19"/>
    <s v="u"/>
    <s v="x"/>
    <n v="269"/>
    <n v="0.11699999868869781"/>
    <d v="2017-06-22T00:00:00"/>
  </r>
  <r>
    <x v="37"/>
    <s v="CBP_DA"/>
    <s v="CBP_DayAhead06"/>
    <n v="60"/>
    <d v="2017-06-22T05:04:49"/>
    <n v="0"/>
    <n v="0"/>
    <n v="0"/>
    <n v="0"/>
    <n v="0"/>
    <n v="0"/>
    <n v="0"/>
    <n v="0"/>
    <n v="0"/>
    <n v="0"/>
    <n v="0"/>
    <n v="0.18000000715255737"/>
    <n v="0.18000000715255737"/>
    <n v="0.18000000715255737"/>
    <n v="0.18000000715255737"/>
    <n v="0.18000000715255737"/>
    <n v="0.18000000715255737"/>
    <n v="0.18000000715255737"/>
    <n v="0.18000000715255737"/>
    <n v="0"/>
    <n v="0"/>
    <n v="0"/>
    <n v="0"/>
    <n v="0"/>
    <m/>
    <n v="16"/>
    <n v="19"/>
    <s v="HE16"/>
    <s v="HE19"/>
    <s v="u"/>
    <s v="x"/>
    <n v="270"/>
    <n v="0.18000000715255737"/>
    <d v="2017-06-22T00:00:00"/>
  </r>
  <r>
    <x v="37"/>
    <s v="CBP_DA"/>
    <s v="CBP_DayAhead08"/>
    <n v="0"/>
    <d v="2017-06-22T05:04:49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6"/>
    <n v="19"/>
    <s v="HE16"/>
    <s v="HE19"/>
    <s v="u"/>
    <s v="x"/>
    <n v="271"/>
    <n v="0"/>
    <d v="2017-06-22T00:00:00"/>
  </r>
  <r>
    <x v="38"/>
    <s v="CBP_DA"/>
    <s v="CBP_DayAhead04"/>
    <n v="6"/>
    <d v="2017-07-07T05:03:16"/>
    <n v="0"/>
    <n v="0"/>
    <n v="0"/>
    <n v="0"/>
    <n v="0"/>
    <n v="0"/>
    <n v="0"/>
    <n v="0"/>
    <n v="0"/>
    <n v="0"/>
    <n v="0"/>
    <n v="0.11699999868869781"/>
    <n v="0.11699999868869781"/>
    <n v="0.11699999868869781"/>
    <n v="0.11699999868869781"/>
    <n v="0.11699999868869781"/>
    <n v="0.11699999868869781"/>
    <n v="0.11699999868869781"/>
    <n v="0.11699999868869781"/>
    <n v="0"/>
    <n v="0"/>
    <n v="0"/>
    <n v="0"/>
    <n v="0"/>
    <m/>
    <n v="16"/>
    <n v="19"/>
    <s v="HE16"/>
    <s v="HE19"/>
    <s v="u"/>
    <s v="x"/>
    <n v="272"/>
    <n v="0.11699999868869781"/>
    <d v="2017-07-07T00:00:00"/>
  </r>
  <r>
    <x v="38"/>
    <s v="CBP_DA"/>
    <s v="CBP_DayAhead06"/>
    <n v="60"/>
    <d v="2017-07-07T05:03:16"/>
    <n v="0"/>
    <n v="0"/>
    <n v="0"/>
    <n v="0"/>
    <n v="0"/>
    <n v="0"/>
    <n v="0"/>
    <n v="0"/>
    <n v="0"/>
    <n v="0"/>
    <n v="0"/>
    <n v="0.18000000715255737"/>
    <n v="0.18000000715255737"/>
    <n v="0.18000000715255737"/>
    <n v="0.18000000715255737"/>
    <n v="0.18000000715255737"/>
    <n v="0.18000000715255737"/>
    <n v="0.18000000715255737"/>
    <n v="0.18000000715255737"/>
    <n v="0"/>
    <n v="0"/>
    <n v="0"/>
    <n v="0"/>
    <n v="0"/>
    <m/>
    <n v="16"/>
    <n v="19"/>
    <s v="HE16"/>
    <s v="HE19"/>
    <s v="u"/>
    <s v="x"/>
    <n v="273"/>
    <n v="0.18000000715255737"/>
    <d v="2017-07-07T00:00:00"/>
  </r>
  <r>
    <x v="38"/>
    <s v="CBP_DA"/>
    <s v="CBP_DayAhead08"/>
    <n v="0"/>
    <d v="2017-07-07T05:03:16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6"/>
    <n v="19"/>
    <s v="HE16"/>
    <s v="HE19"/>
    <s v="u"/>
    <s v="x"/>
    <n v="274"/>
    <n v="0"/>
    <d v="2017-07-07T00:00:00"/>
  </r>
  <r>
    <x v="39"/>
    <s v="CBP_DA"/>
    <s v="CBP_DayAhead04"/>
    <n v="69"/>
    <d v="2017-08-03T05:01:38"/>
    <n v="0"/>
    <n v="0"/>
    <n v="0"/>
    <n v="0"/>
    <n v="0"/>
    <n v="0"/>
    <n v="0"/>
    <n v="0"/>
    <n v="0"/>
    <n v="0"/>
    <n v="0"/>
    <n v="0.23399999737739563"/>
    <n v="0.23399999737739563"/>
    <n v="0.23399999737739563"/>
    <n v="0.23399999737739563"/>
    <n v="0.23399999737739563"/>
    <n v="0.23399999737739563"/>
    <n v="0.23399999737739563"/>
    <n v="0.23399999737739563"/>
    <n v="0"/>
    <n v="0"/>
    <n v="0"/>
    <n v="0"/>
    <n v="0"/>
    <m/>
    <n v="16"/>
    <n v="19"/>
    <s v="HE16"/>
    <s v="HE19"/>
    <s v="u"/>
    <s v="x"/>
    <n v="275"/>
    <n v="0.23399999737739563"/>
    <d v="2017-08-03T00:00:00"/>
  </r>
  <r>
    <x v="39"/>
    <s v="CBP_DA"/>
    <s v="CBP_DayAhead06"/>
    <n v="0"/>
    <d v="2017-08-03T05:01:38"/>
    <n v="0"/>
    <n v="0"/>
    <n v="0"/>
    <n v="0"/>
    <n v="0"/>
    <n v="0"/>
    <n v="0"/>
    <n v="0"/>
    <n v="0"/>
    <n v="0"/>
    <n v="0"/>
    <n v="0.18000000715255737"/>
    <n v="0.18000000715255737"/>
    <n v="0.18000000715255737"/>
    <n v="0.18000000715255737"/>
    <n v="0.18000000715255737"/>
    <n v="0.18000000715255737"/>
    <n v="0.18000000715255737"/>
    <n v="0.18000000715255737"/>
    <n v="0"/>
    <n v="0"/>
    <n v="0"/>
    <n v="0"/>
    <n v="0"/>
    <m/>
    <n v="16"/>
    <n v="19"/>
    <s v="HE16"/>
    <s v="HE19"/>
    <s v="u"/>
    <s v="x"/>
    <n v="276"/>
    <n v="0.18000000715255737"/>
    <d v="2017-08-03T00:00:00"/>
  </r>
  <r>
    <x v="39"/>
    <s v="CBP_DA"/>
    <s v="CBP_DayAhead08"/>
    <n v="0"/>
    <d v="2017-08-03T05:01:38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6"/>
    <n v="19"/>
    <s v="HE16"/>
    <s v="HE19"/>
    <s v="u"/>
    <s v="x"/>
    <n v="277"/>
    <n v="0"/>
    <d v="2017-08-03T00:00:00"/>
  </r>
  <r>
    <x v="40"/>
    <s v="CBP_DA"/>
    <s v="CBP_DayAhead04"/>
    <n v="69"/>
    <d v="2017-08-22T05:02:57"/>
    <n v="0"/>
    <n v="0"/>
    <n v="0"/>
    <n v="0"/>
    <n v="0"/>
    <n v="0"/>
    <n v="0"/>
    <n v="0"/>
    <n v="0"/>
    <n v="0"/>
    <n v="0"/>
    <n v="0.23399999737739563"/>
    <n v="0.23399999737739563"/>
    <n v="0.23399999737739563"/>
    <n v="0.23399999737739563"/>
    <n v="0.23399999737739563"/>
    <n v="0.23399999737739563"/>
    <n v="0.23399999737739563"/>
    <n v="0.23399999737739563"/>
    <n v="0"/>
    <n v="0"/>
    <n v="0"/>
    <n v="0"/>
    <n v="0"/>
    <m/>
    <n v="16"/>
    <n v="19"/>
    <s v="HE16"/>
    <s v="HE19"/>
    <s v="u"/>
    <s v="x"/>
    <n v="278"/>
    <n v="0.23399999737739563"/>
    <d v="2017-08-22T00:00:00"/>
  </r>
  <r>
    <x v="40"/>
    <s v="CBP_DA"/>
    <s v="CBP_DayAhead06"/>
    <n v="0"/>
    <d v="2017-08-22T05:02:57"/>
    <n v="0"/>
    <n v="0"/>
    <n v="0"/>
    <n v="0"/>
    <n v="0"/>
    <n v="0"/>
    <n v="0"/>
    <n v="0"/>
    <n v="0"/>
    <n v="0"/>
    <n v="0"/>
    <n v="0.18000000715255737"/>
    <n v="0.18000000715255737"/>
    <n v="0.18000000715255737"/>
    <n v="0.18000000715255737"/>
    <n v="0.18000000715255737"/>
    <n v="0.18000000715255737"/>
    <n v="0.18000000715255737"/>
    <n v="0.18000000715255737"/>
    <n v="0"/>
    <n v="0"/>
    <n v="0"/>
    <n v="0"/>
    <n v="0"/>
    <m/>
    <n v="16"/>
    <n v="19"/>
    <s v="HE16"/>
    <s v="HE19"/>
    <s v="u"/>
    <s v="x"/>
    <n v="279"/>
    <n v="0.18000000715255737"/>
    <d v="2017-08-22T00:00:00"/>
  </r>
  <r>
    <x v="40"/>
    <s v="CBP_DA"/>
    <s v="CBP_DayAhead08"/>
    <n v="0"/>
    <d v="2017-08-22T05:02:57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6"/>
    <n v="19"/>
    <s v="HE16"/>
    <s v="HE19"/>
    <s v="u"/>
    <s v="x"/>
    <n v="280"/>
    <n v="0"/>
    <d v="2017-08-22T00:00:00"/>
  </r>
  <r>
    <x v="41"/>
    <s v="CBP_DA"/>
    <s v="CBP_DayAhead04"/>
    <n v="69"/>
    <d v="2017-08-29T05:03:05"/>
    <n v="0"/>
    <n v="0"/>
    <n v="0"/>
    <n v="0"/>
    <n v="0"/>
    <n v="0"/>
    <n v="0"/>
    <n v="0"/>
    <n v="0"/>
    <n v="0"/>
    <n v="0"/>
    <n v="0.23399999737739563"/>
    <n v="0.23399999737739563"/>
    <n v="0.23399999737739563"/>
    <n v="0.23399999737739563"/>
    <n v="0.23399999737739563"/>
    <n v="0.23399999737739563"/>
    <n v="0.23399999737739563"/>
    <n v="0.23399999737739563"/>
    <n v="0"/>
    <n v="0"/>
    <n v="0"/>
    <n v="0"/>
    <n v="0"/>
    <m/>
    <n v="16"/>
    <n v="19"/>
    <s v="HE16"/>
    <s v="HE19"/>
    <s v="u"/>
    <s v="x"/>
    <n v="281"/>
    <n v="0.23399999737739563"/>
    <d v="2017-08-29T00:00:00"/>
  </r>
  <r>
    <x v="41"/>
    <s v="CBP_DA"/>
    <s v="CBP_DayAhead06"/>
    <n v="0"/>
    <d v="2017-08-29T05:03:05"/>
    <n v="0"/>
    <n v="0"/>
    <n v="0"/>
    <n v="0"/>
    <n v="0"/>
    <n v="0"/>
    <n v="0"/>
    <n v="0"/>
    <n v="0"/>
    <n v="0"/>
    <n v="0"/>
    <n v="0.18000000715255737"/>
    <n v="0.18000000715255737"/>
    <n v="0.18000000715255737"/>
    <n v="0.18000000715255737"/>
    <n v="0.18000000715255737"/>
    <n v="0.18000000715255737"/>
    <n v="0.18000000715255737"/>
    <n v="0.18000000715255737"/>
    <n v="0"/>
    <n v="0"/>
    <n v="0"/>
    <n v="0"/>
    <n v="0"/>
    <m/>
    <n v="16"/>
    <n v="19"/>
    <s v="HE16"/>
    <s v="HE19"/>
    <s v="u"/>
    <s v="x"/>
    <n v="282"/>
    <n v="0.18000000715255737"/>
    <d v="2017-08-29T00:00:00"/>
  </r>
  <r>
    <x v="41"/>
    <s v="CBP_DA"/>
    <s v="CBP_DayAhead08"/>
    <n v="0"/>
    <d v="2017-08-29T05:03:0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6"/>
    <n v="19"/>
    <s v="HE16"/>
    <s v="HE19"/>
    <s v="u"/>
    <s v="x"/>
    <n v="283"/>
    <n v="0"/>
    <d v="2017-08-29T00:00:00"/>
  </r>
  <r>
    <x v="42"/>
    <s v="CBP_DA"/>
    <s v="CBP_DayAhead04"/>
    <n v="69"/>
    <d v="2017-09-11T05:02:59"/>
    <n v="0"/>
    <n v="0"/>
    <n v="0"/>
    <n v="0"/>
    <n v="0"/>
    <n v="0"/>
    <n v="0"/>
    <n v="0"/>
    <n v="0"/>
    <n v="0"/>
    <n v="0"/>
    <n v="6.3000001013278961E-2"/>
    <n v="6.3000001013278961E-2"/>
    <n v="6.3000001013278961E-2"/>
    <n v="6.3000001013278961E-2"/>
    <n v="6.3000001013278961E-2"/>
    <n v="6.3000001013278961E-2"/>
    <n v="6.3000001013278961E-2"/>
    <n v="6.3000001013278961E-2"/>
    <n v="0"/>
    <n v="0"/>
    <n v="0"/>
    <n v="0"/>
    <n v="0"/>
    <m/>
    <n v="18"/>
    <n v="19"/>
    <s v="HE18"/>
    <s v="HE19"/>
    <s v="w"/>
    <s v="x"/>
    <n v="284"/>
    <n v="6.3000001013278961E-2"/>
    <d v="2017-09-11T00:00:00"/>
  </r>
  <r>
    <x v="42"/>
    <s v="CBP_DA"/>
    <s v="CBP_DayAhead06"/>
    <n v="0"/>
    <d v="2017-09-11T05:02:59"/>
    <n v="0"/>
    <n v="0"/>
    <n v="0"/>
    <n v="0"/>
    <n v="0"/>
    <n v="0"/>
    <n v="0"/>
    <n v="0"/>
    <n v="0"/>
    <n v="0"/>
    <n v="0"/>
    <n v="0.18000000715255737"/>
    <n v="0.18000000715255737"/>
    <n v="0.18000000715255737"/>
    <n v="0.18000000715255737"/>
    <n v="0.18000000715255737"/>
    <n v="0.18000000715255737"/>
    <n v="0.18000000715255737"/>
    <n v="0.18000000715255737"/>
    <n v="0"/>
    <n v="0"/>
    <n v="0"/>
    <n v="0"/>
    <n v="0"/>
    <m/>
    <n v="18"/>
    <n v="19"/>
    <s v="HE18"/>
    <s v="HE19"/>
    <s v="w"/>
    <s v="x"/>
    <n v="285"/>
    <n v="0.18000000715255737"/>
    <d v="2017-09-11T00:00:00"/>
  </r>
  <r>
    <x v="42"/>
    <s v="CBP_DA"/>
    <s v="CBP_DayAhead08"/>
    <n v="0"/>
    <d v="2017-09-11T05:02:59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8"/>
    <n v="19"/>
    <s v="HE18"/>
    <s v="HE19"/>
    <s v="w"/>
    <s v="x"/>
    <n v="286"/>
    <n v="0"/>
    <d v="2017-09-11T00:00:00"/>
  </r>
  <r>
    <x v="43"/>
    <s v="CBP_DA"/>
    <s v="CBP_DayAhead04"/>
    <n v="69"/>
    <d v="2017-10-16T05:03:54"/>
    <n v="0"/>
    <n v="0"/>
    <n v="0"/>
    <n v="0"/>
    <n v="0"/>
    <n v="0"/>
    <n v="0"/>
    <n v="0"/>
    <n v="0"/>
    <n v="0"/>
    <n v="0"/>
    <n v="3.7799999117851257E-2"/>
    <n v="3.7799999117851257E-2"/>
    <n v="3.7799999117851257E-2"/>
    <n v="3.7799999117851257E-2"/>
    <n v="3.7799999117851257E-2"/>
    <n v="3.7799999117851257E-2"/>
    <n v="3.7799999117851257E-2"/>
    <n v="3.7799999117851257E-2"/>
    <n v="0"/>
    <n v="0"/>
    <n v="0"/>
    <n v="0"/>
    <n v="0"/>
    <m/>
    <n v="18"/>
    <n v="19"/>
    <s v="HE18"/>
    <s v="HE19"/>
    <s v="w"/>
    <s v="x"/>
    <n v="287"/>
    <n v="3.7799999117851257E-2"/>
    <d v="2017-10-16T00:00:00"/>
  </r>
  <r>
    <x v="43"/>
    <s v="CBP_DA"/>
    <s v="CBP_DayAhead06"/>
    <n v="0"/>
    <d v="2017-10-16T05:03:54"/>
    <n v="0"/>
    <n v="0"/>
    <n v="0"/>
    <n v="0"/>
    <n v="0"/>
    <n v="0"/>
    <n v="0"/>
    <n v="0"/>
    <n v="0"/>
    <n v="0"/>
    <n v="0"/>
    <n v="0.18143999576568604"/>
    <n v="0.18143999576568604"/>
    <n v="0.18143999576568604"/>
    <n v="0.18143999576568604"/>
    <n v="0.18143999576568604"/>
    <n v="0.18143999576568604"/>
    <n v="0.18143999576568604"/>
    <n v="0.18143999576568604"/>
    <n v="0"/>
    <n v="0"/>
    <n v="0"/>
    <n v="0"/>
    <n v="0"/>
    <m/>
    <n v="18"/>
    <n v="19"/>
    <s v="HE18"/>
    <s v="HE19"/>
    <s v="w"/>
    <s v="x"/>
    <n v="288"/>
    <n v="0.18143999576568604"/>
    <d v="2017-10-16T00:00:00"/>
  </r>
  <r>
    <x v="43"/>
    <s v="CBP_DA"/>
    <s v="CBP_DayAhead08"/>
    <n v="0"/>
    <d v="2017-10-16T05:03:54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8"/>
    <n v="19"/>
    <s v="HE18"/>
    <s v="HE19"/>
    <s v="w"/>
    <s v="x"/>
    <n v="289"/>
    <n v="0"/>
    <d v="2017-10-16T00:00:00"/>
  </r>
  <r>
    <x v="44"/>
    <s v="CBP_DA"/>
    <s v="CBP_DayAhead04"/>
    <n v="69"/>
    <d v="2017-10-17T05:04:05"/>
    <n v="0"/>
    <n v="0"/>
    <n v="0"/>
    <n v="0"/>
    <n v="0"/>
    <n v="0"/>
    <n v="0"/>
    <n v="0"/>
    <n v="0"/>
    <n v="0"/>
    <n v="0"/>
    <n v="3.7799999117851257E-2"/>
    <n v="3.7799999117851257E-2"/>
    <n v="3.7799999117851257E-2"/>
    <n v="3.7799999117851257E-2"/>
    <n v="3.7799999117851257E-2"/>
    <n v="3.7799999117851257E-2"/>
    <n v="3.7799999117851257E-2"/>
    <n v="3.7799999117851257E-2"/>
    <n v="0"/>
    <n v="0"/>
    <n v="0"/>
    <n v="0"/>
    <n v="0"/>
    <m/>
    <n v="18"/>
    <n v="19"/>
    <s v="HE18"/>
    <s v="HE19"/>
    <s v="w"/>
    <s v="x"/>
    <n v="290"/>
    <n v="3.7799999117851257E-2"/>
    <d v="2017-10-17T00:00:00"/>
  </r>
  <r>
    <x v="44"/>
    <s v="CBP_DA"/>
    <s v="CBP_DayAhead06"/>
    <n v="0"/>
    <d v="2017-10-17T05:04:05"/>
    <n v="0"/>
    <n v="0"/>
    <n v="0"/>
    <n v="0"/>
    <n v="0"/>
    <n v="0"/>
    <n v="0"/>
    <n v="0"/>
    <n v="0"/>
    <n v="0"/>
    <n v="0"/>
    <n v="0.18143999576568604"/>
    <n v="0.18143999576568604"/>
    <n v="0.18143999576568604"/>
    <n v="0.18143999576568604"/>
    <n v="0.18143999576568604"/>
    <n v="0.18143999576568604"/>
    <n v="0.18143999576568604"/>
    <n v="0.18143999576568604"/>
    <n v="0"/>
    <n v="0"/>
    <n v="0"/>
    <n v="0"/>
    <n v="0"/>
    <m/>
    <n v="18"/>
    <n v="19"/>
    <s v="HE18"/>
    <s v="HE19"/>
    <s v="w"/>
    <s v="x"/>
    <n v="291"/>
    <n v="0.18143999576568604"/>
    <d v="2017-10-17T00:00:00"/>
  </r>
  <r>
    <x v="44"/>
    <s v="CBP_DA"/>
    <s v="CBP_DayAhead08"/>
    <n v="0"/>
    <d v="2017-10-17T05:04:05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8"/>
    <n v="19"/>
    <s v="HE18"/>
    <s v="HE19"/>
    <s v="w"/>
    <s v="x"/>
    <n v="292"/>
    <n v="0"/>
    <d v="2017-10-17T00:00:00"/>
  </r>
  <r>
    <x v="45"/>
    <s v="CBP_DA"/>
    <s v="CBP_DayAhead04"/>
    <n v="69"/>
    <d v="2017-10-27T05:04:00"/>
    <n v="0"/>
    <n v="0"/>
    <n v="0"/>
    <n v="0"/>
    <n v="0"/>
    <n v="0"/>
    <n v="0"/>
    <n v="0"/>
    <n v="0"/>
    <n v="0"/>
    <n v="0"/>
    <n v="3.7799999117851257E-2"/>
    <n v="3.7799999117851257E-2"/>
    <n v="3.7799999117851257E-2"/>
    <n v="3.7799999117851257E-2"/>
    <n v="3.7799999117851257E-2"/>
    <n v="3.7799999117851257E-2"/>
    <n v="3.7799999117851257E-2"/>
    <n v="3.7799999117851257E-2"/>
    <n v="0"/>
    <n v="0"/>
    <n v="0"/>
    <n v="0"/>
    <n v="0"/>
    <m/>
    <n v="18"/>
    <n v="19"/>
    <s v="HE18"/>
    <s v="HE19"/>
    <s v="w"/>
    <s v="x"/>
    <n v="293"/>
    <n v="3.7799999117851257E-2"/>
    <d v="2017-10-27T00:00:00"/>
  </r>
  <r>
    <x v="45"/>
    <s v="CBP_DA"/>
    <s v="CBP_DayAhead06"/>
    <n v="0"/>
    <d v="2017-10-27T05:04:00"/>
    <n v="0"/>
    <n v="0"/>
    <n v="0"/>
    <n v="0"/>
    <n v="0"/>
    <n v="0"/>
    <n v="0"/>
    <n v="0"/>
    <n v="0"/>
    <n v="0"/>
    <n v="0"/>
    <n v="0.18143999576568604"/>
    <n v="0.18143999576568604"/>
    <n v="0.18143999576568604"/>
    <n v="0.18143999576568604"/>
    <n v="0.18143999576568604"/>
    <n v="0.18143999576568604"/>
    <n v="0.18143999576568604"/>
    <n v="0.18143999576568604"/>
    <n v="0"/>
    <n v="0"/>
    <n v="0"/>
    <n v="0"/>
    <n v="0"/>
    <m/>
    <n v="18"/>
    <n v="19"/>
    <s v="HE18"/>
    <s v="HE19"/>
    <s v="w"/>
    <s v="x"/>
    <n v="294"/>
    <n v="0.18143999576568604"/>
    <d v="2017-10-27T00:00:00"/>
  </r>
  <r>
    <x v="45"/>
    <s v="CBP_DA"/>
    <s v="CBP_DayAhead08"/>
    <n v="0"/>
    <d v="2017-10-27T05:04:0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n v="0"/>
    <m/>
    <n v="18"/>
    <n v="19"/>
    <s v="HE18"/>
    <s v="HE19"/>
    <s v="w"/>
    <s v="x"/>
    <n v="295"/>
    <n v="0"/>
    <d v="2017-10-27T00:00:0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2" cacheId="1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O140:AP187" firstHeaderRow="1" firstDataRow="1" firstDataCol="1"/>
  <pivotFields count="39">
    <pivotField axis="axisRow" subtotalTop="0" showAll="0">
      <items count="47">
        <item x="35"/>
        <item x="36"/>
        <item x="37"/>
        <item x="38"/>
        <item x="17"/>
        <item x="19"/>
        <item x="39"/>
        <item x="40"/>
        <item x="21"/>
        <item x="41"/>
        <item x="23"/>
        <item x="25"/>
        <item x="27"/>
        <item x="42"/>
        <item x="43"/>
        <item x="44"/>
        <item x="29"/>
        <item x="31"/>
        <item x="33"/>
        <item x="45"/>
        <item x="18"/>
        <item x="20"/>
        <item x="22"/>
        <item x="24"/>
        <item x="26"/>
        <item x="28"/>
        <item x="30"/>
        <item x="32"/>
        <item x="34"/>
        <item x="3"/>
        <item x="4"/>
        <item x="5"/>
        <item x="2"/>
        <item x="6"/>
        <item x="7"/>
        <item x="8"/>
        <item x="9"/>
        <item x="10"/>
        <item x="11"/>
        <item x="12"/>
        <item x="13"/>
        <item x="14"/>
        <item x="15"/>
        <item x="0"/>
        <item x="1"/>
        <item x="16"/>
        <item t="default"/>
      </items>
    </pivotField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dataField="1" numFmtId="2" subtotalTop="0" showAll="0"/>
    <pivotField numFmtId="14" subtotalTop="0" showAll="0"/>
  </pivotFields>
  <rowFields count="1">
    <field x="0"/>
  </rowFields>
  <rowItems count="4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>
      <x v="45"/>
    </i>
    <i t="grand">
      <x/>
    </i>
  </rowItems>
  <colItems count="1">
    <i/>
  </colItems>
  <dataFields count="1">
    <dataField name="Sum of Average_Potential Event Hour (HE)" fld="37" baseField="0" baseItem="0"/>
  </dataFields>
  <formats count="29">
    <format dxfId="28">
      <pivotArea collapsedLevelsAreSubtotals="1" fieldPosition="0">
        <references count="1">
          <reference field="0" count="0"/>
        </references>
      </pivotArea>
    </format>
    <format dxfId="27">
      <pivotArea collapsedLevelsAreSubtotals="1" fieldPosition="0">
        <references count="1">
          <reference field="0" count="0"/>
        </references>
      </pivotArea>
    </format>
    <format dxfId="26">
      <pivotArea collapsedLevelsAreSubtotals="1" fieldPosition="0">
        <references count="1">
          <reference field="0" count="0"/>
        </references>
      </pivotArea>
    </format>
    <format dxfId="25">
      <pivotArea collapsedLevelsAreSubtotals="1" fieldPosition="0">
        <references count="1">
          <reference field="0" count="0"/>
        </references>
      </pivotArea>
    </format>
    <format dxfId="24">
      <pivotArea collapsedLevelsAreSubtotals="1" fieldPosition="0">
        <references count="1">
          <reference field="0" count="0"/>
        </references>
      </pivotArea>
    </format>
    <format dxfId="23">
      <pivotArea collapsedLevelsAreSubtotals="1" fieldPosition="0">
        <references count="1">
          <reference field="0" count="0"/>
        </references>
      </pivotArea>
    </format>
    <format dxfId="22">
      <pivotArea collapsedLevelsAreSubtotals="1" fieldPosition="0">
        <references count="1">
          <reference field="0" count="0"/>
        </references>
      </pivotArea>
    </format>
    <format dxfId="21">
      <pivotArea collapsedLevelsAreSubtotals="1" fieldPosition="0">
        <references count="1">
          <reference field="0" count="0"/>
        </references>
      </pivotArea>
    </format>
    <format dxfId="20">
      <pivotArea type="all" dataOnly="0" outline="0" fieldPosition="0"/>
    </format>
    <format dxfId="19">
      <pivotArea outline="0" collapsedLevelsAreSubtotals="1" fieldPosition="0"/>
    </format>
    <format dxfId="18">
      <pivotArea field="0" type="button" dataOnly="0" labelOnly="1" outline="0" axis="axisRow" fieldPosition="0"/>
    </format>
    <format dxfId="17">
      <pivotArea dataOnly="0" labelOnly="1" outline="0" axis="axisValues" fieldPosition="0"/>
    </format>
    <format dxfId="16">
      <pivotArea dataOnly="0" labelOnly="1" fieldPosition="0">
        <references count="1">
          <reference field="0" count="0"/>
        </references>
      </pivotArea>
    </format>
    <format dxfId="15">
      <pivotArea dataOnly="0" labelOnly="1" grandRow="1" outline="0" fieldPosition="0"/>
    </format>
    <format dxfId="14">
      <pivotArea dataOnly="0" labelOnly="1" outline="0" axis="axisValues" fieldPosition="0"/>
    </format>
    <format dxfId="13">
      <pivotArea type="all" dataOnly="0" outline="0" fieldPosition="0"/>
    </format>
    <format dxfId="12">
      <pivotArea outline="0" collapsedLevelsAreSubtotals="1" fieldPosition="0"/>
    </format>
    <format dxfId="11">
      <pivotArea field="0" type="button" dataOnly="0" labelOnly="1" outline="0" axis="axisRow" fieldPosition="0"/>
    </format>
    <format dxfId="10">
      <pivotArea dataOnly="0" labelOnly="1" outline="0" axis="axisValues" fieldPosition="0"/>
    </format>
    <format dxfId="9">
      <pivotArea dataOnly="0" labelOnly="1" fieldPosition="0">
        <references count="1">
          <reference field="0" count="0"/>
        </references>
      </pivotArea>
    </format>
    <format dxfId="8">
      <pivotArea dataOnly="0" labelOnly="1" grandRow="1" outline="0" fieldPosition="0"/>
    </format>
    <format dxfId="7">
      <pivotArea dataOnly="0" labelOnly="1" outline="0" axis="axisValues" fieldPosition="0"/>
    </format>
    <format dxfId="6">
      <pivotArea type="all" dataOnly="0" outline="0" fieldPosition="0"/>
    </format>
    <format dxfId="5">
      <pivotArea outline="0" collapsedLevelsAreSubtotals="1" fieldPosition="0"/>
    </format>
    <format dxfId="4">
      <pivotArea field="0" type="button" dataOnly="0" labelOnly="1" outline="0" axis="axisRow" fieldPosition="0"/>
    </format>
    <format dxfId="3">
      <pivotArea dataOnly="0" labelOnly="1" outline="0" axis="axisValues" fieldPosition="0"/>
    </format>
    <format dxfId="2">
      <pivotArea dataOnly="0" labelOnly="1" fieldPosition="0">
        <references count="1">
          <reference field="0" count="0"/>
        </references>
      </pivotArea>
    </format>
    <format dxfId="1">
      <pivotArea dataOnly="0" labelOnly="1" grandRow="1" outline="0" fieldPosition="0"/>
    </format>
    <format dxfId="0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O4:AP42" firstHeaderRow="1" firstDataRow="1" firstDataCol="1"/>
  <pivotFields count="39">
    <pivotField axis="axisRow" subtotalTop="0" showAll="0">
      <items count="41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m="1" x="38"/>
        <item m="1" x="39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m="1" x="37"/>
        <item t="default"/>
      </items>
    </pivotField>
    <pivotField subtotalTop="0" showAll="0"/>
    <pivotField subtotalTop="0" showAll="0"/>
    <pivotField numFmtId="1" subtotalTop="0" showAll="0"/>
    <pivotField numFmtId="22" subtotalTop="0" showAll="0"/>
    <pivotField numFmtId="2" subtotalTop="0" showAll="0"/>
    <pivotField numFmtId="2" subtotalTop="0" showAll="0"/>
    <pivotField numFmtId="2" subtotalTop="0" showAll="0"/>
    <pivotField numFmtId="2" subtotalTop="0" showAll="0"/>
    <pivotField numFmtId="2" subtotalTop="0" showAll="0"/>
    <pivotField numFmtId="2" subtotalTop="0" showAll="0"/>
    <pivotField numFmtId="2" subtotalTop="0" showAll="0"/>
    <pivotField numFmtId="2" subtotalTop="0" showAll="0"/>
    <pivotField numFmtId="2" subtotalTop="0" showAll="0"/>
    <pivotField numFmtId="2" subtotalTop="0" showAll="0"/>
    <pivotField numFmtId="2" subtotalTop="0" showAll="0"/>
    <pivotField numFmtId="2" subtotalTop="0" showAll="0"/>
    <pivotField numFmtId="2" subtotalTop="0" showAll="0"/>
    <pivotField numFmtId="2" subtotalTop="0" showAll="0"/>
    <pivotField numFmtId="2" subtotalTop="0" showAll="0"/>
    <pivotField numFmtId="2" subtotalTop="0" showAll="0"/>
    <pivotField numFmtId="2" subtotalTop="0" showAll="0"/>
    <pivotField numFmtId="2" subtotalTop="0" showAll="0"/>
    <pivotField numFmtId="2" subtotalTop="0" showAll="0"/>
    <pivotField numFmtId="2" subtotalTop="0" showAll="0"/>
    <pivotField numFmtId="2" subtotalTop="0" showAll="0"/>
    <pivotField numFmtId="2" subtotalTop="0" showAll="0"/>
    <pivotField numFmtId="2" subtotalTop="0" showAll="0"/>
    <pivotField numFmtId="2" subtotalTop="0" showAll="0"/>
    <pivotField numFmtId="165"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subtotalTop="0" showAll="0"/>
    <pivotField dataField="1" subtotalTop="0" showAll="0"/>
    <pivotField numFmtId="14" subtotalTop="0" showAll="0"/>
  </pivotFields>
  <rowFields count="1">
    <field x="0"/>
  </rowFields>
  <rowItems count="38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5"/>
    </i>
    <i>
      <x v="36"/>
    </i>
    <i>
      <x v="37"/>
    </i>
    <i>
      <x v="38"/>
    </i>
    <i t="grand">
      <x/>
    </i>
  </rowItems>
  <colItems count="1">
    <i/>
  </colItems>
  <dataFields count="1">
    <dataField name="Sum of Average_Potential Event Hour (HE)" fld="37" baseField="0" baseItem="0"/>
  </dataFields>
  <formats count="57">
    <format dxfId="85">
      <pivotArea collapsedLevelsAreSubtotals="1" fieldPosition="0">
        <references count="1">
          <reference field="0" count="0"/>
        </references>
      </pivotArea>
    </format>
    <format dxfId="84">
      <pivotArea collapsedLevelsAreSubtotals="1" fieldPosition="0">
        <references count="1">
          <reference field="0" count="0"/>
        </references>
      </pivotArea>
    </format>
    <format dxfId="83">
      <pivotArea collapsedLevelsAreSubtotals="1" fieldPosition="0">
        <references count="1">
          <reference field="0" count="0"/>
        </references>
      </pivotArea>
    </format>
    <format dxfId="82">
      <pivotArea collapsedLevelsAreSubtotals="1" fieldPosition="0">
        <references count="1">
          <reference field="0" count="0"/>
        </references>
      </pivotArea>
    </format>
    <format dxfId="81">
      <pivotArea collapsedLevelsAreSubtotals="1" fieldPosition="0">
        <references count="1">
          <reference field="0" count="0"/>
        </references>
      </pivotArea>
    </format>
    <format dxfId="80">
      <pivotArea collapsedLevelsAreSubtotals="1" fieldPosition="0">
        <references count="1">
          <reference field="0" count="0"/>
        </references>
      </pivotArea>
    </format>
    <format dxfId="79">
      <pivotArea collapsedLevelsAreSubtotals="1" fieldPosition="0">
        <references count="1">
          <reference field="0" count="0"/>
        </references>
      </pivotArea>
    </format>
    <format dxfId="78">
      <pivotArea collapsedLevelsAreSubtotals="1" fieldPosition="0">
        <references count="1">
          <reference field="0" count="0"/>
        </references>
      </pivotArea>
    </format>
    <format dxfId="77">
      <pivotArea type="all" dataOnly="0" outline="0" fieldPosition="0"/>
    </format>
    <format dxfId="76">
      <pivotArea outline="0" collapsedLevelsAreSubtotals="1" fieldPosition="0"/>
    </format>
    <format dxfId="75">
      <pivotArea field="0" type="button" dataOnly="0" labelOnly="1" outline="0" axis="axisRow" fieldPosition="0"/>
    </format>
    <format dxfId="74">
      <pivotArea dataOnly="0" labelOnly="1" outline="0" axis="axisValues" fieldPosition="0"/>
    </format>
    <format dxfId="73">
      <pivotArea dataOnly="0" labelOnly="1" fieldPosition="0">
        <references count="1">
          <reference field="0" count="0"/>
        </references>
      </pivotArea>
    </format>
    <format dxfId="72">
      <pivotArea dataOnly="0" labelOnly="1" grandRow="1" outline="0" fieldPosition="0"/>
    </format>
    <format dxfId="71">
      <pivotArea dataOnly="0" labelOnly="1" outline="0" axis="axisValues" fieldPosition="0"/>
    </format>
    <format dxfId="70">
      <pivotArea type="all" dataOnly="0" outline="0" fieldPosition="0"/>
    </format>
    <format dxfId="69">
      <pivotArea outline="0" collapsedLevelsAreSubtotals="1" fieldPosition="0"/>
    </format>
    <format dxfId="68">
      <pivotArea field="0" type="button" dataOnly="0" labelOnly="1" outline="0" axis="axisRow" fieldPosition="0"/>
    </format>
    <format dxfId="67">
      <pivotArea dataOnly="0" labelOnly="1" outline="0" axis="axisValues" fieldPosition="0"/>
    </format>
    <format dxfId="66">
      <pivotArea dataOnly="0" labelOnly="1" fieldPosition="0">
        <references count="1">
          <reference field="0" count="0"/>
        </references>
      </pivotArea>
    </format>
    <format dxfId="65">
      <pivotArea dataOnly="0" labelOnly="1" grandRow="1" outline="0" fieldPosition="0"/>
    </format>
    <format dxfId="64">
      <pivotArea dataOnly="0" labelOnly="1" outline="0" axis="axisValues" fieldPosition="0"/>
    </format>
    <format dxfId="63">
      <pivotArea type="all" dataOnly="0" outline="0" fieldPosition="0"/>
    </format>
    <format dxfId="62">
      <pivotArea outline="0" collapsedLevelsAreSubtotals="1" fieldPosition="0"/>
    </format>
    <format dxfId="61">
      <pivotArea field="0" type="button" dataOnly="0" labelOnly="1" outline="0" axis="axisRow" fieldPosition="0"/>
    </format>
    <format dxfId="60">
      <pivotArea dataOnly="0" labelOnly="1" outline="0" axis="axisValues" fieldPosition="0"/>
    </format>
    <format dxfId="59">
      <pivotArea dataOnly="0" labelOnly="1" fieldPosition="0">
        <references count="1">
          <reference field="0" count="0"/>
        </references>
      </pivotArea>
    </format>
    <format dxfId="58">
      <pivotArea dataOnly="0" labelOnly="1" grandRow="1" outline="0" fieldPosition="0"/>
    </format>
    <format dxfId="57">
      <pivotArea dataOnly="0" labelOnly="1" outline="0" axis="axisValues" fieldPosition="0"/>
    </format>
    <format dxfId="56">
      <pivotArea type="all" dataOnly="0" outline="0" fieldPosition="0"/>
    </format>
    <format dxfId="55">
      <pivotArea outline="0" collapsedLevelsAreSubtotals="1" fieldPosition="0"/>
    </format>
    <format dxfId="54">
      <pivotArea field="0" type="button" dataOnly="0" labelOnly="1" outline="0" axis="axisRow" fieldPosition="0"/>
    </format>
    <format dxfId="53">
      <pivotArea dataOnly="0" labelOnly="1" outline="0" axis="axisValues" fieldPosition="0"/>
    </format>
    <format dxfId="52">
      <pivotArea dataOnly="0" labelOnly="1" fieldPosition="0">
        <references count="1">
          <reference field="0" count="0"/>
        </references>
      </pivotArea>
    </format>
    <format dxfId="51">
      <pivotArea dataOnly="0" labelOnly="1" grandRow="1" outline="0" fieldPosition="0"/>
    </format>
    <format dxfId="50">
      <pivotArea dataOnly="0" labelOnly="1" outline="0" axis="axisValues" fieldPosition="0"/>
    </format>
    <format dxfId="49">
      <pivotArea type="all" dataOnly="0" outline="0" fieldPosition="0"/>
    </format>
    <format dxfId="48">
      <pivotArea outline="0" collapsedLevelsAreSubtotals="1" fieldPosition="0"/>
    </format>
    <format dxfId="47">
      <pivotArea field="0" type="button" dataOnly="0" labelOnly="1" outline="0" axis="axisRow" fieldPosition="0"/>
    </format>
    <format dxfId="46">
      <pivotArea dataOnly="0" labelOnly="1" outline="0" axis="axisValues" fieldPosition="0"/>
    </format>
    <format dxfId="45">
      <pivotArea dataOnly="0" labelOnly="1" fieldPosition="0">
        <references count="1">
          <reference field="0" count="0"/>
        </references>
      </pivotArea>
    </format>
    <format dxfId="44">
      <pivotArea dataOnly="0" labelOnly="1" grandRow="1" outline="0" fieldPosition="0"/>
    </format>
    <format dxfId="43">
      <pivotArea dataOnly="0" labelOnly="1" outline="0" axis="axisValues" fieldPosition="0"/>
    </format>
    <format dxfId="42">
      <pivotArea type="all" dataOnly="0" outline="0" fieldPosition="0"/>
    </format>
    <format dxfId="41">
      <pivotArea outline="0" collapsedLevelsAreSubtotals="1" fieldPosition="0"/>
    </format>
    <format dxfId="40">
      <pivotArea field="0" type="button" dataOnly="0" labelOnly="1" outline="0" axis="axisRow" fieldPosition="0"/>
    </format>
    <format dxfId="39">
      <pivotArea dataOnly="0" labelOnly="1" outline="0" axis="axisValues" fieldPosition="0"/>
    </format>
    <format dxfId="38">
      <pivotArea dataOnly="0" labelOnly="1" fieldPosition="0">
        <references count="1">
          <reference field="0" count="0"/>
        </references>
      </pivotArea>
    </format>
    <format dxfId="37">
      <pivotArea dataOnly="0" labelOnly="1" grandRow="1" outline="0" fieldPosition="0"/>
    </format>
    <format dxfId="36">
      <pivotArea dataOnly="0" labelOnly="1" outline="0" axis="axisValues" fieldPosition="0"/>
    </format>
    <format dxfId="35">
      <pivotArea type="all" dataOnly="0" outline="0" fieldPosition="0"/>
    </format>
    <format dxfId="34">
      <pivotArea outline="0" collapsedLevelsAreSubtotals="1" fieldPosition="0"/>
    </format>
    <format dxfId="33">
      <pivotArea field="0" type="button" dataOnly="0" labelOnly="1" outline="0" axis="axisRow" fieldPosition="0"/>
    </format>
    <format dxfId="32">
      <pivotArea dataOnly="0" labelOnly="1" outline="0" axis="axisValues" fieldPosition="0"/>
    </format>
    <format dxfId="31">
      <pivotArea dataOnly="0" labelOnly="1" fieldPosition="0">
        <references count="1">
          <reference field="0" count="0"/>
        </references>
      </pivotArea>
    </format>
    <format dxfId="30">
      <pivotArea dataOnly="0" labelOnly="1" grandRow="1" outline="0" fieldPosition="0"/>
    </format>
    <format dxfId="29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tabSelected="1" zoomScale="110" zoomScaleNormal="110" workbookViewId="0"/>
  </sheetViews>
  <sheetFormatPr defaultColWidth="9.140625" defaultRowHeight="15" x14ac:dyDescent="0.25"/>
  <cols>
    <col min="1" max="1" width="7.28515625" style="22" bestFit="1" customWidth="1"/>
    <col min="2" max="2" width="12.85546875" style="22" bestFit="1" customWidth="1"/>
    <col min="3" max="3" width="8.42578125" style="22" bestFit="1" customWidth="1"/>
    <col min="4" max="4" width="7.42578125" style="22" bestFit="1" customWidth="1"/>
    <col min="5" max="5" width="29.140625" style="22" bestFit="1" customWidth="1"/>
    <col min="6" max="6" width="10.42578125" style="22" bestFit="1" customWidth="1"/>
    <col min="7" max="7" width="9.7109375" style="84" bestFit="1" customWidth="1"/>
    <col min="8" max="8" width="28" style="22" bestFit="1" customWidth="1"/>
    <col min="9" max="9" width="26.42578125" style="22" bestFit="1" customWidth="1"/>
    <col min="10" max="10" width="10.42578125" style="84" bestFit="1" customWidth="1"/>
    <col min="11" max="11" width="90.85546875" style="22" bestFit="1" customWidth="1"/>
    <col min="12" max="12" width="15.7109375" style="22" customWidth="1"/>
    <col min="13" max="13" width="17.7109375" style="81" customWidth="1"/>
    <col min="14" max="16384" width="9.140625" style="22"/>
  </cols>
  <sheetData>
    <row r="1" spans="1:13" ht="42" customHeight="1" x14ac:dyDescent="0.25">
      <c r="A1" s="33" t="s">
        <v>106</v>
      </c>
      <c r="B1" s="33" t="s">
        <v>158</v>
      </c>
      <c r="C1" s="33" t="s">
        <v>285</v>
      </c>
      <c r="D1" s="33" t="s">
        <v>159</v>
      </c>
      <c r="E1" s="79" t="s">
        <v>5</v>
      </c>
      <c r="F1" s="79" t="s">
        <v>6</v>
      </c>
      <c r="G1" s="80" t="s">
        <v>7</v>
      </c>
      <c r="H1" s="79" t="s">
        <v>62</v>
      </c>
      <c r="I1" s="79" t="s">
        <v>8</v>
      </c>
      <c r="J1" s="80" t="s">
        <v>152</v>
      </c>
      <c r="K1" s="79" t="s">
        <v>9</v>
      </c>
    </row>
    <row r="2" spans="1:13" s="21" customFormat="1" x14ac:dyDescent="0.25">
      <c r="A2" s="32" t="s">
        <v>154</v>
      </c>
      <c r="B2" s="32" t="str">
        <f>+CONCATENATE(A2,"-",F2)</f>
        <v>CBP_DO-42858</v>
      </c>
      <c r="C2" s="32">
        <f>+VALUE(MID(G2,4,2))</f>
        <v>16</v>
      </c>
      <c r="D2" s="32">
        <f>+VALUE(RIGHT(G2,2))</f>
        <v>19</v>
      </c>
      <c r="E2" s="30" t="s">
        <v>4</v>
      </c>
      <c r="F2" s="82">
        <v>42858</v>
      </c>
      <c r="G2" s="29" t="s">
        <v>58</v>
      </c>
      <c r="H2" s="28" t="s">
        <v>63</v>
      </c>
      <c r="I2" s="28" t="s">
        <v>77</v>
      </c>
      <c r="J2" s="27">
        <f>+VLOOKUP(B2,'Supporting data_Dailly Forecast'!$AO$47:$AP$83,2,0)</f>
        <v>2.987999901175499</v>
      </c>
      <c r="K2" s="30" t="s">
        <v>65</v>
      </c>
      <c r="M2" s="83"/>
    </row>
    <row r="3" spans="1:13" s="21" customFormat="1" x14ac:dyDescent="0.25">
      <c r="A3" s="32" t="s">
        <v>154</v>
      </c>
      <c r="B3" s="32" t="str">
        <f t="shared" ref="B3:B32" si="0">+CONCATENATE(A3,"-",F3)</f>
        <v>CBP_DO-42859</v>
      </c>
      <c r="C3" s="32">
        <f t="shared" ref="C3:C31" si="1">+VALUE(MID(G3,4,2))</f>
        <v>16</v>
      </c>
      <c r="D3" s="32">
        <f t="shared" ref="D3:D32" si="2">+VALUE(RIGHT(G3,2))</f>
        <v>19</v>
      </c>
      <c r="E3" s="30" t="s">
        <v>4</v>
      </c>
      <c r="F3" s="82">
        <v>42859</v>
      </c>
      <c r="G3" s="29" t="s">
        <v>58</v>
      </c>
      <c r="H3" s="28" t="s">
        <v>63</v>
      </c>
      <c r="I3" s="28" t="s">
        <v>78</v>
      </c>
      <c r="J3" s="27">
        <f>+VLOOKUP(B3,'Supporting data_Dailly Forecast'!$AO$47:$AP$83,2,0)</f>
        <v>2.987999901175499</v>
      </c>
      <c r="K3" s="30" t="s">
        <v>65</v>
      </c>
      <c r="M3" s="83"/>
    </row>
    <row r="4" spans="1:13" s="21" customFormat="1" x14ac:dyDescent="0.25">
      <c r="A4" s="32" t="s">
        <v>154</v>
      </c>
      <c r="B4" s="32" t="str">
        <f t="shared" si="0"/>
        <v>CBP_DO-42860</v>
      </c>
      <c r="C4" s="32">
        <f t="shared" si="1"/>
        <v>16</v>
      </c>
      <c r="D4" s="32">
        <f t="shared" si="2"/>
        <v>19</v>
      </c>
      <c r="E4" s="30" t="s">
        <v>4</v>
      </c>
      <c r="F4" s="82">
        <v>42860</v>
      </c>
      <c r="G4" s="29" t="s">
        <v>58</v>
      </c>
      <c r="H4" s="28" t="s">
        <v>63</v>
      </c>
      <c r="I4" s="28" t="s">
        <v>79</v>
      </c>
      <c r="J4" s="27">
        <f>+VLOOKUP(B4,'Supporting data_Dailly Forecast'!$AO$47:$AP$83,2,0)</f>
        <v>2.987999901175499</v>
      </c>
      <c r="K4" s="30" t="s">
        <v>65</v>
      </c>
      <c r="M4" s="83"/>
    </row>
    <row r="5" spans="1:13" s="21" customFormat="1" x14ac:dyDescent="0.25">
      <c r="A5" s="32" t="s">
        <v>154</v>
      </c>
      <c r="B5" s="32" t="str">
        <f t="shared" si="0"/>
        <v>CBP_DO-42879</v>
      </c>
      <c r="C5" s="32">
        <f t="shared" si="1"/>
        <v>12</v>
      </c>
      <c r="D5" s="32">
        <f t="shared" si="2"/>
        <v>15</v>
      </c>
      <c r="E5" s="30" t="s">
        <v>4</v>
      </c>
      <c r="F5" s="82">
        <v>42879</v>
      </c>
      <c r="G5" s="29" t="s">
        <v>80</v>
      </c>
      <c r="H5" s="28" t="s">
        <v>63</v>
      </c>
      <c r="I5" s="28" t="s">
        <v>81</v>
      </c>
      <c r="J5" s="27">
        <f>+VLOOKUP(B5,'Supporting data_Dailly Forecast'!$AO$47:$AP$83,2,0)</f>
        <v>2.987999901175499</v>
      </c>
      <c r="K5" s="30" t="s">
        <v>65</v>
      </c>
      <c r="M5" s="83"/>
    </row>
    <row r="6" spans="1:13" s="21" customFormat="1" x14ac:dyDescent="0.25">
      <c r="A6" s="32" t="s">
        <v>154</v>
      </c>
      <c r="B6" s="32" t="str">
        <f t="shared" si="0"/>
        <v>CBP_DO-42886</v>
      </c>
      <c r="C6" s="32">
        <f t="shared" si="1"/>
        <v>14</v>
      </c>
      <c r="D6" s="32">
        <f t="shared" si="2"/>
        <v>17</v>
      </c>
      <c r="E6" s="30" t="s">
        <v>4</v>
      </c>
      <c r="F6" s="82">
        <v>42886</v>
      </c>
      <c r="G6" s="29" t="s">
        <v>83</v>
      </c>
      <c r="H6" s="28" t="s">
        <v>63</v>
      </c>
      <c r="I6" s="28" t="s">
        <v>82</v>
      </c>
      <c r="J6" s="27">
        <f>+VLOOKUP(B6,'Supporting data_Dailly Forecast'!$AO$47:$AP$83,2,0)</f>
        <v>2.987999901175499</v>
      </c>
      <c r="K6" s="30" t="s">
        <v>65</v>
      </c>
      <c r="M6" s="83"/>
    </row>
    <row r="7" spans="1:13" s="21" customFormat="1" ht="66" customHeight="1" x14ac:dyDescent="0.25">
      <c r="A7" s="32" t="s">
        <v>154</v>
      </c>
      <c r="B7" s="32" t="str">
        <f t="shared" si="0"/>
        <v>CBP_DO-42901</v>
      </c>
      <c r="C7" s="32">
        <f t="shared" si="1"/>
        <v>16</v>
      </c>
      <c r="D7" s="32">
        <f t="shared" si="2"/>
        <v>19</v>
      </c>
      <c r="E7" s="30" t="s">
        <v>4</v>
      </c>
      <c r="F7" s="82">
        <v>42901</v>
      </c>
      <c r="G7" s="29" t="s">
        <v>58</v>
      </c>
      <c r="H7" s="28" t="s">
        <v>63</v>
      </c>
      <c r="I7" s="28" t="s">
        <v>84</v>
      </c>
      <c r="J7" s="27">
        <f>+VLOOKUP(B7,'Supporting data_Dailly Forecast'!$AO$47:$AP$83,2,0)</f>
        <v>4.4100000709295273</v>
      </c>
      <c r="K7" s="30" t="s">
        <v>65</v>
      </c>
      <c r="L7" s="16" t="s">
        <v>16</v>
      </c>
      <c r="M7" s="17" t="s">
        <v>16</v>
      </c>
    </row>
    <row r="8" spans="1:13" s="21" customFormat="1" x14ac:dyDescent="0.25">
      <c r="A8" s="32" t="s">
        <v>154</v>
      </c>
      <c r="B8" s="32" t="str">
        <f t="shared" si="0"/>
        <v>CBP_DO-42902</v>
      </c>
      <c r="C8" s="32">
        <f t="shared" si="1"/>
        <v>16</v>
      </c>
      <c r="D8" s="32">
        <f t="shared" si="2"/>
        <v>19</v>
      </c>
      <c r="E8" s="30" t="s">
        <v>4</v>
      </c>
      <c r="F8" s="82">
        <v>42902</v>
      </c>
      <c r="G8" s="29" t="s">
        <v>58</v>
      </c>
      <c r="H8" s="28" t="s">
        <v>63</v>
      </c>
      <c r="I8" s="28" t="s">
        <v>85</v>
      </c>
      <c r="J8" s="27">
        <f>+VLOOKUP(B8,'Supporting data_Dailly Forecast'!$AO$47:$AP$83,2,0)</f>
        <v>4.4100000709295273</v>
      </c>
      <c r="K8" s="30" t="s">
        <v>65</v>
      </c>
      <c r="M8" s="83"/>
    </row>
    <row r="9" spans="1:13" s="21" customFormat="1" ht="39" x14ac:dyDescent="0.25">
      <c r="A9" s="32" t="s">
        <v>154</v>
      </c>
      <c r="B9" s="32" t="str">
        <f t="shared" si="0"/>
        <v>CBP_DO-42906</v>
      </c>
      <c r="C9" s="32">
        <f t="shared" si="1"/>
        <v>16</v>
      </c>
      <c r="D9" s="32">
        <f t="shared" si="2"/>
        <v>19</v>
      </c>
      <c r="E9" s="30" t="s">
        <v>4</v>
      </c>
      <c r="F9" s="82">
        <v>42906</v>
      </c>
      <c r="G9" s="29" t="s">
        <v>58</v>
      </c>
      <c r="H9" s="28" t="s">
        <v>64</v>
      </c>
      <c r="I9" s="28" t="s">
        <v>86</v>
      </c>
      <c r="J9" s="27">
        <f>+VLOOKUP(B9,'Supporting data_Dailly Forecast'!$AO$47:$AP$83,2,0)</f>
        <v>4.4100000709295273</v>
      </c>
      <c r="K9" s="30" t="s">
        <v>65</v>
      </c>
      <c r="M9" s="83"/>
    </row>
    <row r="10" spans="1:13" s="21" customFormat="1" ht="66" customHeight="1" x14ac:dyDescent="0.25">
      <c r="A10" s="32" t="s">
        <v>154</v>
      </c>
      <c r="B10" s="32" t="str">
        <f t="shared" si="0"/>
        <v>CBP_DO-42921</v>
      </c>
      <c r="C10" s="32">
        <f t="shared" si="1"/>
        <v>15</v>
      </c>
      <c r="D10" s="32">
        <f t="shared" si="2"/>
        <v>18</v>
      </c>
      <c r="E10" s="30" t="s">
        <v>4</v>
      </c>
      <c r="F10" s="82">
        <v>42921</v>
      </c>
      <c r="G10" s="29" t="s">
        <v>87</v>
      </c>
      <c r="H10" s="28" t="s">
        <v>64</v>
      </c>
      <c r="I10" s="28" t="s">
        <v>88</v>
      </c>
      <c r="J10" s="27">
        <f>+VLOOKUP(B10,'Supporting data_Dailly Forecast'!$AO$47:$AP$83,2,0)</f>
        <v>4.4100000709295273</v>
      </c>
      <c r="K10" s="30" t="s">
        <v>65</v>
      </c>
      <c r="M10" s="83"/>
    </row>
    <row r="11" spans="1:13" s="21" customFormat="1" ht="39" x14ac:dyDescent="0.25">
      <c r="A11" s="32" t="s">
        <v>154</v>
      </c>
      <c r="B11" s="32" t="str">
        <f t="shared" si="0"/>
        <v>CBP_DO-42923</v>
      </c>
      <c r="C11" s="32">
        <f t="shared" si="1"/>
        <v>16</v>
      </c>
      <c r="D11" s="32">
        <f t="shared" si="2"/>
        <v>19</v>
      </c>
      <c r="E11" s="30" t="s">
        <v>4</v>
      </c>
      <c r="F11" s="82">
        <v>42923</v>
      </c>
      <c r="G11" s="29" t="s">
        <v>58</v>
      </c>
      <c r="H11" s="28" t="s">
        <v>64</v>
      </c>
      <c r="I11" s="28" t="s">
        <v>89</v>
      </c>
      <c r="J11" s="27">
        <f>+VLOOKUP(B11,'Supporting data_Dailly Forecast'!$AO$47:$AP$83,2,0)</f>
        <v>4.4100000709295273</v>
      </c>
      <c r="K11" s="30" t="s">
        <v>65</v>
      </c>
      <c r="L11" s="16" t="s">
        <v>16</v>
      </c>
      <c r="M11" s="83"/>
    </row>
    <row r="12" spans="1:13" s="21" customFormat="1" ht="39" x14ac:dyDescent="0.25">
      <c r="A12" s="32" t="s">
        <v>154</v>
      </c>
      <c r="B12" s="32" t="str">
        <f t="shared" si="0"/>
        <v>CBP_DO-42976</v>
      </c>
      <c r="C12" s="32">
        <f t="shared" si="1"/>
        <v>16</v>
      </c>
      <c r="D12" s="32">
        <f t="shared" si="2"/>
        <v>19</v>
      </c>
      <c r="E12" s="30" t="s">
        <v>4</v>
      </c>
      <c r="F12" s="82">
        <v>42976</v>
      </c>
      <c r="G12" s="29" t="s">
        <v>58</v>
      </c>
      <c r="H12" s="28" t="s">
        <v>64</v>
      </c>
      <c r="I12" s="28" t="s">
        <v>355</v>
      </c>
      <c r="J12" s="27">
        <f>+VLOOKUP(B12,'Supporting data_Dailly Forecast'!$AO$47:$AP$83,2,0)</f>
        <v>4.2570002228021622</v>
      </c>
      <c r="K12" s="30" t="s">
        <v>65</v>
      </c>
      <c r="M12" s="83"/>
    </row>
    <row r="13" spans="1:13" s="21" customFormat="1" ht="39" x14ac:dyDescent="0.25">
      <c r="A13" s="32" t="s">
        <v>154</v>
      </c>
      <c r="B13" s="32" t="str">
        <f t="shared" si="0"/>
        <v>CBP_DO-42989</v>
      </c>
      <c r="C13" s="32">
        <f t="shared" si="1"/>
        <v>18</v>
      </c>
      <c r="D13" s="32">
        <f t="shared" si="2"/>
        <v>19</v>
      </c>
      <c r="E13" s="30" t="s">
        <v>4</v>
      </c>
      <c r="F13" s="82">
        <v>42989</v>
      </c>
      <c r="G13" s="29" t="s">
        <v>53</v>
      </c>
      <c r="H13" s="28" t="s">
        <v>64</v>
      </c>
      <c r="I13" s="28" t="s">
        <v>67</v>
      </c>
      <c r="J13" s="27">
        <f>+VLOOKUP(B13,'Supporting data_Dailly Forecast'!$AO$47:$AP$83,2,0)</f>
        <v>4.5269998908042908</v>
      </c>
      <c r="K13" s="30" t="s">
        <v>65</v>
      </c>
      <c r="M13" s="83"/>
    </row>
    <row r="14" spans="1:13" s="21" customFormat="1" ht="45.75" customHeight="1" x14ac:dyDescent="0.25">
      <c r="A14" s="32" t="s">
        <v>154</v>
      </c>
      <c r="B14" s="32" t="str">
        <f t="shared" si="0"/>
        <v>CBP_DO-43003</v>
      </c>
      <c r="C14" s="32">
        <f t="shared" si="1"/>
        <v>17</v>
      </c>
      <c r="D14" s="32">
        <f t="shared" si="2"/>
        <v>18</v>
      </c>
      <c r="E14" s="30" t="s">
        <v>4</v>
      </c>
      <c r="F14" s="82">
        <v>43003</v>
      </c>
      <c r="G14" s="29" t="s">
        <v>59</v>
      </c>
      <c r="H14" s="28" t="s">
        <v>64</v>
      </c>
      <c r="I14" s="28" t="s">
        <v>68</v>
      </c>
      <c r="J14" s="27">
        <f>+VLOOKUP(B14,'Supporting data_Dailly Forecast'!$AO$47:$AP$83,2,0)</f>
        <v>4.5269998908042908</v>
      </c>
      <c r="K14" s="30" t="s">
        <v>65</v>
      </c>
      <c r="M14" s="83"/>
    </row>
    <row r="15" spans="1:13" s="21" customFormat="1" ht="39" x14ac:dyDescent="0.25">
      <c r="A15" s="32" t="s">
        <v>154</v>
      </c>
      <c r="B15" s="32" t="str">
        <f t="shared" si="0"/>
        <v>CBP_DO-43012</v>
      </c>
      <c r="C15" s="32">
        <f t="shared" si="1"/>
        <v>17</v>
      </c>
      <c r="D15" s="32">
        <f t="shared" si="2"/>
        <v>18</v>
      </c>
      <c r="E15" s="30" t="s">
        <v>4</v>
      </c>
      <c r="F15" s="82">
        <v>43012</v>
      </c>
      <c r="G15" s="29" t="s">
        <v>59</v>
      </c>
      <c r="H15" s="28" t="s">
        <v>64</v>
      </c>
      <c r="I15" s="28" t="s">
        <v>356</v>
      </c>
      <c r="J15" s="27">
        <f>+VLOOKUP(B15,'Supporting data_Dailly Forecast'!$AO$47:$AP$83,2,0)</f>
        <v>4.26</v>
      </c>
      <c r="K15" s="30" t="s">
        <v>65</v>
      </c>
      <c r="M15" s="83" t="s">
        <v>16</v>
      </c>
    </row>
    <row r="16" spans="1:13" s="21" customFormat="1" ht="39" x14ac:dyDescent="0.25">
      <c r="A16" s="32" t="s">
        <v>154</v>
      </c>
      <c r="B16" s="32" t="str">
        <f t="shared" si="0"/>
        <v>CBP_DO-43017</v>
      </c>
      <c r="C16" s="32">
        <f t="shared" si="1"/>
        <v>18</v>
      </c>
      <c r="D16" s="32">
        <f t="shared" si="2"/>
        <v>19</v>
      </c>
      <c r="E16" s="30" t="s">
        <v>4</v>
      </c>
      <c r="F16" s="82">
        <v>43017</v>
      </c>
      <c r="G16" s="29" t="s">
        <v>53</v>
      </c>
      <c r="H16" s="28" t="s">
        <v>64</v>
      </c>
      <c r="I16" s="28" t="s">
        <v>69</v>
      </c>
      <c r="J16" s="27">
        <f>+VLOOKUP(B16,'Supporting data_Dailly Forecast'!$AO$47:$AP$83,2,0)</f>
        <v>4.26</v>
      </c>
      <c r="K16" s="30" t="s">
        <v>65</v>
      </c>
      <c r="M16" s="83" t="s">
        <v>16</v>
      </c>
    </row>
    <row r="17" spans="1:13" s="21" customFormat="1" ht="39" x14ac:dyDescent="0.25">
      <c r="A17" s="32" t="s">
        <v>154</v>
      </c>
      <c r="B17" s="32" t="str">
        <f t="shared" si="0"/>
        <v>CBP_DO-43024</v>
      </c>
      <c r="C17" s="32">
        <f t="shared" si="1"/>
        <v>18</v>
      </c>
      <c r="D17" s="32">
        <f t="shared" si="2"/>
        <v>19</v>
      </c>
      <c r="E17" s="30" t="s">
        <v>4</v>
      </c>
      <c r="F17" s="82">
        <v>43024</v>
      </c>
      <c r="G17" s="29" t="s">
        <v>53</v>
      </c>
      <c r="H17" s="28" t="s">
        <v>64</v>
      </c>
      <c r="I17" s="28" t="s">
        <v>70</v>
      </c>
      <c r="J17" s="27">
        <f>+VLOOKUP(B17,'Supporting data_Dailly Forecast'!$AO$47:$AP$83,2,0)</f>
        <v>4.26</v>
      </c>
      <c r="K17" s="30" t="s">
        <v>65</v>
      </c>
      <c r="M17" s="83"/>
    </row>
    <row r="18" spans="1:13" s="21" customFormat="1" ht="39" x14ac:dyDescent="0.25">
      <c r="A18" s="32" t="s">
        <v>154</v>
      </c>
      <c r="B18" s="32" t="str">
        <f t="shared" si="0"/>
        <v>CBP_DO-43026</v>
      </c>
      <c r="C18" s="32">
        <f>+VALUE(MID(G18,4,2))</f>
        <v>16</v>
      </c>
      <c r="D18" s="32">
        <f t="shared" si="2"/>
        <v>17</v>
      </c>
      <c r="E18" s="30" t="s">
        <v>4</v>
      </c>
      <c r="F18" s="82">
        <v>43026</v>
      </c>
      <c r="G18" s="29" t="s">
        <v>357</v>
      </c>
      <c r="H18" s="28" t="s">
        <v>64</v>
      </c>
      <c r="I18" s="28" t="s">
        <v>358</v>
      </c>
      <c r="J18" s="27">
        <f>+VLOOKUP(B18,'Supporting data_Dailly Forecast'!$AO$47:$AP$83,2,0)</f>
        <v>4.2599701285362244</v>
      </c>
      <c r="K18" s="30" t="s">
        <v>65</v>
      </c>
      <c r="M18" s="83"/>
    </row>
    <row r="19" spans="1:13" s="21" customFormat="1" x14ac:dyDescent="0.25">
      <c r="A19" s="32" t="s">
        <v>155</v>
      </c>
      <c r="B19" s="32" t="str">
        <f t="shared" si="0"/>
        <v>CBP_DA-42877</v>
      </c>
      <c r="C19" s="32">
        <f t="shared" si="1"/>
        <v>16</v>
      </c>
      <c r="D19" s="32">
        <f t="shared" si="2"/>
        <v>19</v>
      </c>
      <c r="E19" s="30" t="s">
        <v>11</v>
      </c>
      <c r="F19" s="82">
        <v>42877</v>
      </c>
      <c r="G19" s="29" t="s">
        <v>58</v>
      </c>
      <c r="H19" s="28" t="s">
        <v>63</v>
      </c>
      <c r="I19" s="28" t="s">
        <v>73</v>
      </c>
      <c r="J19" s="27">
        <f>+VLOOKUP(B19,'Supporting data_Dailly Forecast'!$AO$47:$AP$83,2,0)</f>
        <v>0.29699999094009399</v>
      </c>
      <c r="K19" s="30" t="s">
        <v>353</v>
      </c>
      <c r="M19" s="83"/>
    </row>
    <row r="20" spans="1:13" s="21" customFormat="1" ht="41.25" customHeight="1" x14ac:dyDescent="0.25">
      <c r="A20" s="32" t="s">
        <v>155</v>
      </c>
      <c r="B20" s="32" t="str">
        <f t="shared" si="0"/>
        <v>CBP_DA-42905</v>
      </c>
      <c r="C20" s="32">
        <f t="shared" si="1"/>
        <v>16</v>
      </c>
      <c r="D20" s="32">
        <f t="shared" si="2"/>
        <v>19</v>
      </c>
      <c r="E20" s="30" t="s">
        <v>11</v>
      </c>
      <c r="F20" s="82">
        <v>42905</v>
      </c>
      <c r="G20" s="29" t="s">
        <v>58</v>
      </c>
      <c r="H20" s="28" t="s">
        <v>71</v>
      </c>
      <c r="I20" s="28" t="s">
        <v>74</v>
      </c>
      <c r="J20" s="27">
        <f>+VLOOKUP(B20,'Supporting data_Dailly Forecast'!$AO$47:$AP$83,2,0)</f>
        <v>0.29700000584125519</v>
      </c>
      <c r="K20" s="30" t="s">
        <v>353</v>
      </c>
      <c r="M20" s="83"/>
    </row>
    <row r="21" spans="1:13" s="21" customFormat="1" ht="39" x14ac:dyDescent="0.25">
      <c r="A21" s="32" t="s">
        <v>155</v>
      </c>
      <c r="B21" s="32" t="str">
        <f t="shared" si="0"/>
        <v>CBP_DA-42983</v>
      </c>
      <c r="C21" s="32">
        <f>+VALUE(MID(G21,3,2))</f>
        <v>16</v>
      </c>
      <c r="D21" s="32">
        <f t="shared" si="2"/>
        <v>19</v>
      </c>
      <c r="E21" s="30" t="s">
        <v>11</v>
      </c>
      <c r="F21" s="82">
        <v>42983</v>
      </c>
      <c r="G21" s="29" t="s">
        <v>75</v>
      </c>
      <c r="H21" s="28" t="s">
        <v>71</v>
      </c>
      <c r="I21" s="28" t="s">
        <v>76</v>
      </c>
      <c r="J21" s="27">
        <f>+VLOOKUP(B21,'Supporting data_Dailly Forecast'!$AO$47:$AP$83,2,0)</f>
        <v>0.24300000816583633</v>
      </c>
      <c r="K21" s="30" t="s">
        <v>361</v>
      </c>
      <c r="M21" s="83"/>
    </row>
    <row r="22" spans="1:13" s="21" customFormat="1" ht="39" x14ac:dyDescent="0.25">
      <c r="A22" s="32" t="s">
        <v>155</v>
      </c>
      <c r="B22" s="32" t="str">
        <f t="shared" si="0"/>
        <v>CBP_DA-43026</v>
      </c>
      <c r="C22" s="32">
        <f t="shared" si="1"/>
        <v>18</v>
      </c>
      <c r="D22" s="32">
        <f t="shared" si="2"/>
        <v>19</v>
      </c>
      <c r="E22" s="30" t="s">
        <v>11</v>
      </c>
      <c r="F22" s="82">
        <v>43026</v>
      </c>
      <c r="G22" s="29" t="s">
        <v>53</v>
      </c>
      <c r="H22" s="28" t="s">
        <v>71</v>
      </c>
      <c r="I22" s="28" t="s">
        <v>360</v>
      </c>
      <c r="J22" s="27">
        <f>+VLOOKUP(B22,'Supporting data_Dailly Forecast'!$AO$47:$AP$83,2,0)</f>
        <v>0.21923999488353729</v>
      </c>
      <c r="K22" s="28" t="s">
        <v>362</v>
      </c>
      <c r="M22" s="83"/>
    </row>
    <row r="23" spans="1:13" s="21" customFormat="1" x14ac:dyDescent="0.25">
      <c r="A23" s="32" t="s">
        <v>145</v>
      </c>
      <c r="B23" s="32" t="str">
        <f t="shared" si="0"/>
        <v>SS-42956</v>
      </c>
      <c r="C23" s="32">
        <f t="shared" si="1"/>
        <v>18</v>
      </c>
      <c r="D23" s="32">
        <f t="shared" si="2"/>
        <v>21</v>
      </c>
      <c r="E23" s="30" t="s">
        <v>52</v>
      </c>
      <c r="F23" s="31">
        <v>42956</v>
      </c>
      <c r="G23" s="29" t="s">
        <v>54</v>
      </c>
      <c r="H23" s="28" t="s">
        <v>63</v>
      </c>
      <c r="I23" s="30" t="s">
        <v>93</v>
      </c>
      <c r="J23" s="27">
        <f>+VLOOKUP(B23,'Supporting data_Dailly Forecast'!$AO$47:$AP$83,2,0)</f>
        <v>6.5971907824277878</v>
      </c>
      <c r="K23" s="30" t="s">
        <v>60</v>
      </c>
      <c r="M23" s="83"/>
    </row>
    <row r="24" spans="1:13" s="21" customFormat="1" x14ac:dyDescent="0.25">
      <c r="A24" s="32" t="s">
        <v>145</v>
      </c>
      <c r="B24" s="32" t="str">
        <f t="shared" si="0"/>
        <v>SS-42957</v>
      </c>
      <c r="C24" s="32">
        <f t="shared" si="1"/>
        <v>18</v>
      </c>
      <c r="D24" s="32">
        <f t="shared" si="2"/>
        <v>21</v>
      </c>
      <c r="E24" s="30" t="s">
        <v>52</v>
      </c>
      <c r="F24" s="31">
        <v>42957</v>
      </c>
      <c r="G24" s="29" t="s">
        <v>54</v>
      </c>
      <c r="H24" s="28" t="s">
        <v>63</v>
      </c>
      <c r="I24" s="30" t="s">
        <v>94</v>
      </c>
      <c r="J24" s="27">
        <f>+VLOOKUP(B24,'Supporting data_Dailly Forecast'!$AO$47:$AP$83,2,0)</f>
        <v>6.6210597008466721</v>
      </c>
      <c r="K24" s="30" t="s">
        <v>60</v>
      </c>
      <c r="M24" s="83"/>
    </row>
    <row r="25" spans="1:13" s="21" customFormat="1" x14ac:dyDescent="0.25">
      <c r="A25" s="32" t="s">
        <v>145</v>
      </c>
      <c r="B25" s="32" t="str">
        <f t="shared" si="0"/>
        <v>SS-42958</v>
      </c>
      <c r="C25" s="32">
        <f t="shared" si="1"/>
        <v>17</v>
      </c>
      <c r="D25" s="32">
        <f t="shared" si="2"/>
        <v>20</v>
      </c>
      <c r="E25" s="30" t="s">
        <v>52</v>
      </c>
      <c r="F25" s="31">
        <v>42958</v>
      </c>
      <c r="G25" s="29" t="s">
        <v>95</v>
      </c>
      <c r="H25" s="28" t="s">
        <v>63</v>
      </c>
      <c r="I25" s="30" t="s">
        <v>96</v>
      </c>
      <c r="J25" s="27">
        <f>+VLOOKUP(B25,'Supporting data_Dailly Forecast'!$AO$47:$AP$83,2,0)</f>
        <v>8.8703673630952835</v>
      </c>
      <c r="K25" s="30" t="s">
        <v>60</v>
      </c>
      <c r="M25" s="83"/>
    </row>
    <row r="26" spans="1:13" s="21" customFormat="1" x14ac:dyDescent="0.25">
      <c r="A26" s="32" t="s">
        <v>145</v>
      </c>
      <c r="B26" s="32" t="str">
        <f t="shared" si="0"/>
        <v>SS-42969</v>
      </c>
      <c r="C26" s="32">
        <f t="shared" si="1"/>
        <v>17</v>
      </c>
      <c r="D26" s="32">
        <f t="shared" si="2"/>
        <v>20</v>
      </c>
      <c r="E26" s="30" t="s">
        <v>52</v>
      </c>
      <c r="F26" s="31">
        <v>42969</v>
      </c>
      <c r="G26" s="29" t="s">
        <v>95</v>
      </c>
      <c r="H26" s="28" t="s">
        <v>63</v>
      </c>
      <c r="I26" s="30" t="s">
        <v>97</v>
      </c>
      <c r="J26" s="27">
        <f>+VLOOKUP(B26,'Supporting data_Dailly Forecast'!$AO$47:$AP$83,2,0)</f>
        <v>8.7788113355636597</v>
      </c>
      <c r="K26" s="30" t="s">
        <v>60</v>
      </c>
      <c r="M26" s="83"/>
    </row>
    <row r="27" spans="1:13" s="21" customFormat="1" x14ac:dyDescent="0.25">
      <c r="A27" s="32" t="s">
        <v>145</v>
      </c>
      <c r="B27" s="32" t="str">
        <f t="shared" si="0"/>
        <v>SS-42974</v>
      </c>
      <c r="C27" s="32">
        <f t="shared" si="1"/>
        <v>18</v>
      </c>
      <c r="D27" s="32">
        <f t="shared" si="2"/>
        <v>21</v>
      </c>
      <c r="E27" s="30" t="s">
        <v>52</v>
      </c>
      <c r="F27" s="31">
        <v>42974</v>
      </c>
      <c r="G27" s="29" t="s">
        <v>54</v>
      </c>
      <c r="H27" s="28" t="s">
        <v>63</v>
      </c>
      <c r="I27" s="30" t="s">
        <v>98</v>
      </c>
      <c r="J27" s="27">
        <f>+VLOOKUP(B27,'Supporting data_Dailly Forecast'!$AO$47:$AP$83,2,0)</f>
        <v>6.51364965736866</v>
      </c>
      <c r="K27" s="30" t="s">
        <v>60</v>
      </c>
      <c r="M27" s="83" t="s">
        <v>16</v>
      </c>
    </row>
    <row r="28" spans="1:13" s="21" customFormat="1" x14ac:dyDescent="0.25">
      <c r="A28" s="32" t="s">
        <v>145</v>
      </c>
      <c r="B28" s="32" t="str">
        <f t="shared" si="0"/>
        <v>SS-42977</v>
      </c>
      <c r="C28" s="32">
        <f t="shared" si="1"/>
        <v>17</v>
      </c>
      <c r="D28" s="32">
        <f t="shared" si="2"/>
        <v>20</v>
      </c>
      <c r="E28" s="30" t="s">
        <v>52</v>
      </c>
      <c r="F28" s="31">
        <v>42977</v>
      </c>
      <c r="G28" s="29" t="s">
        <v>95</v>
      </c>
      <c r="H28" s="28" t="s">
        <v>63</v>
      </c>
      <c r="I28" s="30" t="s">
        <v>99</v>
      </c>
      <c r="J28" s="27">
        <f>+VLOOKUP(B28,'Supporting data_Dailly Forecast'!$AO$47:$AP$83,2,0)</f>
        <v>10.807730436325073</v>
      </c>
      <c r="K28" s="30" t="s">
        <v>354</v>
      </c>
      <c r="M28" s="83"/>
    </row>
    <row r="29" spans="1:13" s="21" customFormat="1" x14ac:dyDescent="0.25">
      <c r="A29" s="32" t="s">
        <v>145</v>
      </c>
      <c r="B29" s="32" t="str">
        <f t="shared" si="0"/>
        <v>SS-42981</v>
      </c>
      <c r="C29" s="32">
        <f t="shared" si="1"/>
        <v>17</v>
      </c>
      <c r="D29" s="32">
        <f t="shared" si="2"/>
        <v>20</v>
      </c>
      <c r="E29" s="30" t="s">
        <v>52</v>
      </c>
      <c r="F29" s="31">
        <v>42981</v>
      </c>
      <c r="G29" s="29" t="s">
        <v>95</v>
      </c>
      <c r="H29" s="28" t="s">
        <v>63</v>
      </c>
      <c r="I29" s="30" t="s">
        <v>100</v>
      </c>
      <c r="J29" s="27">
        <f>+VLOOKUP(B29,'Supporting data_Dailly Forecast'!$AO$47:$AP$83,2,0)</f>
        <v>12.787562817335129</v>
      </c>
      <c r="K29" s="30" t="s">
        <v>61</v>
      </c>
      <c r="M29" s="83"/>
    </row>
    <row r="30" spans="1:13" s="21" customFormat="1" x14ac:dyDescent="0.25">
      <c r="A30" s="32" t="s">
        <v>145</v>
      </c>
      <c r="B30" s="32" t="str">
        <f t="shared" si="0"/>
        <v>SS-42985</v>
      </c>
      <c r="C30" s="32">
        <f t="shared" si="1"/>
        <v>18</v>
      </c>
      <c r="D30" s="32">
        <f t="shared" si="2"/>
        <v>21</v>
      </c>
      <c r="E30" s="30" t="s">
        <v>52</v>
      </c>
      <c r="F30" s="31">
        <v>42985</v>
      </c>
      <c r="G30" s="29" t="s">
        <v>54</v>
      </c>
      <c r="H30" s="28" t="s">
        <v>63</v>
      </c>
      <c r="I30" s="30" t="s">
        <v>101</v>
      </c>
      <c r="J30" s="27">
        <f>+VLOOKUP(B30,'Supporting data_Dailly Forecast'!$AO$47:$AP$83,2,0)</f>
        <v>6.5017153769731522</v>
      </c>
      <c r="K30" s="30" t="s">
        <v>61</v>
      </c>
      <c r="M30" s="83"/>
    </row>
    <row r="31" spans="1:13" s="21" customFormat="1" x14ac:dyDescent="0.25">
      <c r="A31" s="32" t="s">
        <v>145</v>
      </c>
      <c r="B31" s="32" t="str">
        <f t="shared" si="0"/>
        <v>SS-42988</v>
      </c>
      <c r="C31" s="32">
        <f t="shared" si="1"/>
        <v>18</v>
      </c>
      <c r="D31" s="32">
        <f t="shared" si="2"/>
        <v>21</v>
      </c>
      <c r="E31" s="30" t="s">
        <v>52</v>
      </c>
      <c r="F31" s="31">
        <v>42988</v>
      </c>
      <c r="G31" s="29" t="s">
        <v>54</v>
      </c>
      <c r="H31" s="28" t="s">
        <v>63</v>
      </c>
      <c r="I31" s="30" t="s">
        <v>66</v>
      </c>
      <c r="J31" s="27">
        <f>+VLOOKUP(B31,'Supporting data_Dailly Forecast'!$AO$47:$AP$83,2,0)</f>
        <v>6.6568628400564194</v>
      </c>
      <c r="K31" s="30" t="s">
        <v>61</v>
      </c>
      <c r="M31" s="83"/>
    </row>
    <row r="32" spans="1:13" s="21" customFormat="1" x14ac:dyDescent="0.25">
      <c r="A32" s="32" t="s">
        <v>145</v>
      </c>
      <c r="B32" s="32" t="str">
        <f t="shared" si="0"/>
        <v>SS-43005</v>
      </c>
      <c r="C32" s="32">
        <f>+VALUE(MID(G32,3,2))</f>
        <v>18</v>
      </c>
      <c r="D32" s="32">
        <f t="shared" si="2"/>
        <v>21</v>
      </c>
      <c r="E32" s="30" t="s">
        <v>52</v>
      </c>
      <c r="F32" s="31">
        <v>43005</v>
      </c>
      <c r="G32" s="29" t="s">
        <v>102</v>
      </c>
      <c r="H32" s="28" t="s">
        <v>63</v>
      </c>
      <c r="I32" s="30" t="s">
        <v>103</v>
      </c>
      <c r="J32" s="27">
        <f>+VLOOKUP(B32,'Supporting data_Dailly Forecast'!$AO$47:$AP$83,2,0)</f>
        <v>7.9535127729177475</v>
      </c>
      <c r="K32" s="30" t="s">
        <v>354</v>
      </c>
      <c r="M32" s="83"/>
    </row>
    <row r="36" spans="7:11" x14ac:dyDescent="0.25">
      <c r="K36" s="22" t="s">
        <v>16</v>
      </c>
    </row>
    <row r="38" spans="7:11" x14ac:dyDescent="0.25">
      <c r="G38" s="84" t="s">
        <v>16</v>
      </c>
      <c r="H38" s="22" t="s">
        <v>16</v>
      </c>
      <c r="I38" s="22" t="s">
        <v>16</v>
      </c>
    </row>
  </sheetData>
  <sortState ref="E2:K32">
    <sortCondition ref="E2:E32"/>
    <sortCondition ref="F2:F32"/>
  </sortState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7"/>
  <sheetViews>
    <sheetView workbookViewId="0"/>
  </sheetViews>
  <sheetFormatPr defaultColWidth="22.7109375" defaultRowHeight="12.75" x14ac:dyDescent="0.2"/>
  <cols>
    <col min="1" max="1" width="12.85546875" style="20" bestFit="1" customWidth="1"/>
    <col min="2" max="2" width="8.5703125" style="20" bestFit="1" customWidth="1"/>
    <col min="3" max="3" width="7.5703125" style="20" bestFit="1" customWidth="1"/>
    <col min="4" max="4" width="36.42578125" style="20" bestFit="1" customWidth="1"/>
    <col min="5" max="5" width="10.42578125" style="20" bestFit="1" customWidth="1"/>
    <col min="6" max="6" width="20.140625" style="34" customWidth="1"/>
    <col min="7" max="7" width="29.85546875" style="20" customWidth="1"/>
    <col min="8" max="8" width="10.42578125" style="20" customWidth="1"/>
    <col min="9" max="9" width="25.7109375" style="34" customWidth="1"/>
    <col min="10" max="10" width="25" style="34" customWidth="1"/>
    <col min="11" max="11" width="58.28515625" style="20" customWidth="1"/>
    <col min="12" max="12" width="31.85546875" style="34" bestFit="1" customWidth="1"/>
    <col min="13" max="13" width="67.28515625" style="34" bestFit="1" customWidth="1"/>
    <col min="14" max="16384" width="22.7109375" style="20"/>
  </cols>
  <sheetData>
    <row r="1" spans="1:17" x14ac:dyDescent="0.2">
      <c r="D1" s="85" t="s">
        <v>17</v>
      </c>
      <c r="E1" s="86"/>
      <c r="F1" s="87"/>
      <c r="G1" s="88"/>
      <c r="H1" s="88"/>
      <c r="J1" s="35"/>
      <c r="L1" s="35"/>
      <c r="M1" s="35"/>
    </row>
    <row r="2" spans="1:17" x14ac:dyDescent="0.2">
      <c r="A2" s="33" t="s">
        <v>158</v>
      </c>
      <c r="B2" s="33" t="s">
        <v>285</v>
      </c>
      <c r="C2" s="33" t="s">
        <v>159</v>
      </c>
      <c r="D2" s="89" t="s">
        <v>0</v>
      </c>
      <c r="E2" s="90" t="s">
        <v>1</v>
      </c>
      <c r="F2" s="91" t="s">
        <v>2</v>
      </c>
      <c r="G2" s="92" t="s">
        <v>3</v>
      </c>
      <c r="H2" s="92" t="s">
        <v>14</v>
      </c>
      <c r="I2" s="91" t="s">
        <v>152</v>
      </c>
      <c r="J2" s="91" t="s">
        <v>349</v>
      </c>
      <c r="K2" s="92" t="s">
        <v>72</v>
      </c>
      <c r="L2" s="91" t="s">
        <v>350</v>
      </c>
      <c r="M2" s="91" t="s">
        <v>351</v>
      </c>
    </row>
    <row r="3" spans="1:17" x14ac:dyDescent="0.2">
      <c r="A3" s="32" t="str">
        <f>+CONCATENATE("CBP_DO","-",E3)</f>
        <v>CBP_DO-42948</v>
      </c>
      <c r="B3" s="32">
        <v>16</v>
      </c>
      <c r="C3" s="32">
        <v>19</v>
      </c>
      <c r="D3" s="93" t="s">
        <v>4</v>
      </c>
      <c r="E3" s="82">
        <v>42948</v>
      </c>
      <c r="F3" s="94" t="s">
        <v>13</v>
      </c>
      <c r="G3" s="95">
        <v>4</v>
      </c>
      <c r="H3" s="95" t="s">
        <v>14</v>
      </c>
      <c r="I3" s="96">
        <f>+VLOOKUP(A3,'Supporting data_Dailly Forecast'!$AO$196:$AP$241,2,0)</f>
        <v>4.2570002228021622</v>
      </c>
      <c r="J3" s="97">
        <f>IF(((VLOOKUP($A3,'Suporting data_Official DR LI'!$A$5:$Q$84,17,0))-'CBP and SS Dispatched'!I3)&gt;0,0,('CBP and SS Dispatched'!I3-((VLOOKUP($A3,'Suporting data_Official DR LI'!$A$5:$Q$84,17,0)))))</f>
        <v>0.98159422280216235</v>
      </c>
      <c r="K3" s="95" t="s">
        <v>352</v>
      </c>
      <c r="L3" s="97">
        <f>+VLOOKUP(A3,'Suporting data_Official DR LI'!$A$5:$Q$84,17,0)</f>
        <v>3.2754059999999998</v>
      </c>
      <c r="M3" s="97">
        <f>+I3-L3</f>
        <v>0.98159422280216235</v>
      </c>
      <c r="N3" s="36"/>
      <c r="Q3" s="36"/>
    </row>
    <row r="4" spans="1:17" x14ac:dyDescent="0.2">
      <c r="A4" s="32" t="str">
        <f t="shared" ref="A4:A11" si="0">+CONCATENATE("CBP_DO","-",E4)</f>
        <v>CBP_DO-42949</v>
      </c>
      <c r="B4" s="32">
        <v>16</v>
      </c>
      <c r="C4" s="32">
        <v>19</v>
      </c>
      <c r="D4" s="93" t="s">
        <v>4</v>
      </c>
      <c r="E4" s="82">
        <v>42949</v>
      </c>
      <c r="F4" s="94" t="s">
        <v>13</v>
      </c>
      <c r="G4" s="95">
        <v>4</v>
      </c>
      <c r="H4" s="95" t="s">
        <v>14</v>
      </c>
      <c r="I4" s="96">
        <f>+VLOOKUP(A4,'Supporting data_Dailly Forecast'!$AO$196:$AP$241,2,0)</f>
        <v>4.2570002228021622</v>
      </c>
      <c r="J4" s="97">
        <f>IF(((VLOOKUP($A4,'Suporting data_Official DR LI'!$A$5:$Q$84,17,0))-'CBP and SS Dispatched'!I4)&gt;0,0,('CBP and SS Dispatched'!I4-((VLOOKUP($A4,'Suporting data_Official DR LI'!$A$5:$Q$84,17,0)))))</f>
        <v>0.98159397280216254</v>
      </c>
      <c r="K4" s="95" t="s">
        <v>352</v>
      </c>
      <c r="L4" s="97">
        <f>+VLOOKUP(A4,'Suporting data_Official DR LI'!$A$5:$Q$84,17,0)</f>
        <v>3.2754062499999996</v>
      </c>
      <c r="M4" s="97">
        <f t="shared" ref="M4:M45" si="1">+I4-L4</f>
        <v>0.98159397280216254</v>
      </c>
      <c r="N4" s="36"/>
      <c r="Q4" s="36"/>
    </row>
    <row r="5" spans="1:17" x14ac:dyDescent="0.2">
      <c r="A5" s="32" t="str">
        <f t="shared" si="0"/>
        <v>CBP_DO-42975</v>
      </c>
      <c r="B5" s="32">
        <v>17</v>
      </c>
      <c r="C5" s="32">
        <v>19</v>
      </c>
      <c r="D5" s="93" t="s">
        <v>4</v>
      </c>
      <c r="E5" s="82">
        <v>42975</v>
      </c>
      <c r="F5" s="94" t="s">
        <v>22</v>
      </c>
      <c r="G5" s="95">
        <v>3</v>
      </c>
      <c r="H5" s="95" t="s">
        <v>14</v>
      </c>
      <c r="I5" s="96">
        <f>+VLOOKUP(A5,'Supporting data_Dailly Forecast'!$AO$196:$AP$241,2,0)</f>
        <v>4.2570002228021622</v>
      </c>
      <c r="J5" s="97">
        <f>IF(((VLOOKUP($A5,'Suporting data_Official DR LI'!$A$5:$Q$84,17,0))-'CBP and SS Dispatched'!I5)&gt;0,0,('CBP and SS Dispatched'!I5-((VLOOKUP($A5,'Suporting data_Official DR LI'!$A$5:$Q$84,17,0)))))</f>
        <v>1.7303799228021624</v>
      </c>
      <c r="K5" s="95" t="s">
        <v>352</v>
      </c>
      <c r="L5" s="97">
        <f>+VLOOKUP(A5,'Suporting data_Official DR LI'!$A$5:$Q$84,17,0)</f>
        <v>2.5266202999999998</v>
      </c>
      <c r="M5" s="97">
        <f t="shared" si="1"/>
        <v>1.7303799228021624</v>
      </c>
      <c r="N5" s="36"/>
      <c r="Q5" s="36"/>
    </row>
    <row r="6" spans="1:17" x14ac:dyDescent="0.2">
      <c r="A6" s="32" t="str">
        <f t="shared" si="0"/>
        <v>CBP_DO-42977</v>
      </c>
      <c r="B6" s="32">
        <v>18</v>
      </c>
      <c r="C6" s="32">
        <v>19</v>
      </c>
      <c r="D6" s="93" t="s">
        <v>4</v>
      </c>
      <c r="E6" s="82">
        <v>42977</v>
      </c>
      <c r="F6" s="94" t="s">
        <v>25</v>
      </c>
      <c r="G6" s="95">
        <v>2</v>
      </c>
      <c r="H6" s="95" t="s">
        <v>14</v>
      </c>
      <c r="I6" s="96">
        <f>+VLOOKUP(A6,'Supporting data_Dailly Forecast'!$AO$196:$AP$241,2,0)</f>
        <v>4.2570002228021622</v>
      </c>
      <c r="J6" s="97">
        <f>IF(((VLOOKUP($A6,'Suporting data_Official DR LI'!$A$5:$Q$84,17,0))-'CBP and SS Dispatched'!I6)&gt;0,0,('CBP and SS Dispatched'!I6-((VLOOKUP($A6,'Suporting data_Official DR LI'!$A$5:$Q$84,17,0)))))</f>
        <v>0.41645772280216242</v>
      </c>
      <c r="K6" s="95" t="s">
        <v>352</v>
      </c>
      <c r="L6" s="97">
        <f>+VLOOKUP(A6,'Suporting data_Official DR LI'!$A$5:$Q$84,17,0)</f>
        <v>3.8405424999999997</v>
      </c>
      <c r="M6" s="97">
        <f t="shared" si="1"/>
        <v>0.41645772280216242</v>
      </c>
      <c r="N6" s="36"/>
      <c r="Q6" s="36"/>
    </row>
    <row r="7" spans="1:17" x14ac:dyDescent="0.2">
      <c r="A7" s="32" t="str">
        <f t="shared" si="0"/>
        <v>CBP_DO-42978</v>
      </c>
      <c r="B7" s="32">
        <v>16</v>
      </c>
      <c r="C7" s="32">
        <v>19</v>
      </c>
      <c r="D7" s="93" t="s">
        <v>4</v>
      </c>
      <c r="E7" s="82">
        <v>42978</v>
      </c>
      <c r="F7" s="94" t="s">
        <v>13</v>
      </c>
      <c r="G7" s="95">
        <v>4</v>
      </c>
      <c r="H7" s="95" t="s">
        <v>14</v>
      </c>
      <c r="I7" s="96">
        <f>+VLOOKUP(A7,'Supporting data_Dailly Forecast'!$AO$196:$AP$241,2,0)</f>
        <v>4.2570002228021622</v>
      </c>
      <c r="J7" s="97">
        <f>IF(((VLOOKUP($A7,'Suporting data_Official DR LI'!$A$5:$Q$84,17,0))-'CBP and SS Dispatched'!I7)&gt;0,0,('CBP and SS Dispatched'!I7-((VLOOKUP($A7,'Suporting data_Official DR LI'!$A$5:$Q$84,17,0)))))</f>
        <v>0.96294797280216216</v>
      </c>
      <c r="K7" s="95" t="s">
        <v>352</v>
      </c>
      <c r="L7" s="97">
        <f>+VLOOKUP(A7,'Suporting data_Official DR LI'!$A$5:$Q$84,17,0)</f>
        <v>3.29405225</v>
      </c>
      <c r="M7" s="97">
        <f t="shared" si="1"/>
        <v>0.96294797280216216</v>
      </c>
      <c r="N7" s="36"/>
      <c r="Q7" s="36"/>
    </row>
    <row r="8" spans="1:17" x14ac:dyDescent="0.2">
      <c r="A8" s="32" t="str">
        <f t="shared" si="0"/>
        <v>CBP_DO-42979</v>
      </c>
      <c r="B8" s="32">
        <v>16</v>
      </c>
      <c r="C8" s="32">
        <v>19</v>
      </c>
      <c r="D8" s="93" t="s">
        <v>4</v>
      </c>
      <c r="E8" s="82">
        <v>42979</v>
      </c>
      <c r="F8" s="94" t="s">
        <v>13</v>
      </c>
      <c r="G8" s="95">
        <v>4</v>
      </c>
      <c r="H8" s="95" t="s">
        <v>14</v>
      </c>
      <c r="I8" s="96">
        <f>+VLOOKUP(A8,'Supporting data_Dailly Forecast'!$AO$196:$AP$241,2,0)</f>
        <v>4.5269998908042908</v>
      </c>
      <c r="J8" s="97">
        <f>IF(((VLOOKUP($A8,'Suporting data_Official DR LI'!$A$5:$Q$84,17,0))-'CBP and SS Dispatched'!I8)&gt;0,0,('CBP and SS Dispatched'!I8-((VLOOKUP($A8,'Suporting data_Official DR LI'!$A$5:$Q$84,17,0)))))</f>
        <v>1.4850233908042907</v>
      </c>
      <c r="K8" s="95" t="s">
        <v>352</v>
      </c>
      <c r="L8" s="97">
        <f>+VLOOKUP(A8,'Suporting data_Official DR LI'!$A$5:$Q$84,17,0)</f>
        <v>3.0419765000000001</v>
      </c>
      <c r="M8" s="97">
        <f t="shared" si="1"/>
        <v>1.4850233908042907</v>
      </c>
      <c r="N8" s="36"/>
      <c r="Q8" s="36"/>
    </row>
    <row r="9" spans="1:17" x14ac:dyDescent="0.2">
      <c r="A9" s="32" t="str">
        <f t="shared" si="0"/>
        <v>CBP_DO-43031</v>
      </c>
      <c r="B9" s="32">
        <v>18</v>
      </c>
      <c r="C9" s="32">
        <v>19</v>
      </c>
      <c r="D9" s="93" t="s">
        <v>4</v>
      </c>
      <c r="E9" s="82">
        <v>43031</v>
      </c>
      <c r="F9" s="98" t="s">
        <v>25</v>
      </c>
      <c r="G9" s="95">
        <v>2</v>
      </c>
      <c r="H9" s="95" t="s">
        <v>14</v>
      </c>
      <c r="I9" s="96">
        <f>+VLOOKUP(A9,'Supporting data_Dailly Forecast'!$AO$196:$AP$241,2,0)</f>
        <v>4.2599701285362244</v>
      </c>
      <c r="J9" s="97">
        <f>IF(((VLOOKUP($A9,'Suporting data_Official DR LI'!$A$5:$Q$84,17,0))-'CBP and SS Dispatched'!I9)&gt;0,0,('CBP and SS Dispatched'!I9-((VLOOKUP($A9,'Suporting data_Official DR LI'!$A$5:$Q$84,17,0)))))</f>
        <v>0.45952562853622414</v>
      </c>
      <c r="K9" s="95" t="s">
        <v>352</v>
      </c>
      <c r="L9" s="97">
        <f>+VLOOKUP(A9,'Suporting data_Official DR LI'!$A$5:$Q$84,17,0)</f>
        <v>3.8004445000000002</v>
      </c>
      <c r="M9" s="97">
        <f t="shared" si="1"/>
        <v>0.45952562853622414</v>
      </c>
      <c r="N9" s="36"/>
      <c r="Q9" s="36"/>
    </row>
    <row r="10" spans="1:17" x14ac:dyDescent="0.2">
      <c r="A10" s="32" t="str">
        <f t="shared" si="0"/>
        <v>CBP_DO-43032</v>
      </c>
      <c r="B10" s="32">
        <v>16</v>
      </c>
      <c r="C10" s="32">
        <v>19</v>
      </c>
      <c r="D10" s="93" t="s">
        <v>4</v>
      </c>
      <c r="E10" s="82">
        <v>43032</v>
      </c>
      <c r="F10" s="98" t="s">
        <v>13</v>
      </c>
      <c r="G10" s="95">
        <v>4</v>
      </c>
      <c r="H10" s="95" t="s">
        <v>14</v>
      </c>
      <c r="I10" s="96">
        <f>+VLOOKUP(A10,'Supporting data_Dailly Forecast'!$AO$196:$AP$241,2,0)</f>
        <v>4.2599701285362244</v>
      </c>
      <c r="J10" s="97">
        <f>IF(((VLOOKUP($A10,'Suporting data_Official DR LI'!$A$5:$Q$84,17,0))-'CBP and SS Dispatched'!I10)&gt;0,0,('CBP and SS Dispatched'!I10-((VLOOKUP($A10,'Suporting data_Official DR LI'!$A$5:$Q$84,17,0)))))</f>
        <v>1.1155711285362244</v>
      </c>
      <c r="K10" s="95" t="s">
        <v>352</v>
      </c>
      <c r="L10" s="97">
        <f>+VLOOKUP(A10,'Suporting data_Official DR LI'!$A$5:$Q$84,17,0)</f>
        <v>3.1443989999999999</v>
      </c>
      <c r="M10" s="97">
        <f t="shared" si="1"/>
        <v>1.1155711285362244</v>
      </c>
      <c r="N10" s="36"/>
      <c r="Q10" s="36"/>
    </row>
    <row r="11" spans="1:17" x14ac:dyDescent="0.2">
      <c r="A11" s="32" t="str">
        <f t="shared" si="0"/>
        <v>CBP_DO-43033</v>
      </c>
      <c r="B11" s="32">
        <v>18</v>
      </c>
      <c r="C11" s="32">
        <v>19</v>
      </c>
      <c r="D11" s="93" t="s">
        <v>4</v>
      </c>
      <c r="E11" s="82">
        <v>43033</v>
      </c>
      <c r="F11" s="98" t="s">
        <v>25</v>
      </c>
      <c r="G11" s="95">
        <v>2</v>
      </c>
      <c r="H11" s="95" t="s">
        <v>14</v>
      </c>
      <c r="I11" s="96">
        <f>+VLOOKUP(A11,'Supporting data_Dailly Forecast'!$AO$196:$AP$241,2,0)</f>
        <v>4.2599701285362244</v>
      </c>
      <c r="J11" s="97">
        <f>IF(((VLOOKUP($A11,'Suporting data_Official DR LI'!$A$5:$Q$84,17,0))-'CBP and SS Dispatched'!I11)&gt;0,0,('CBP and SS Dispatched'!I11-((VLOOKUP($A11,'Suporting data_Official DR LI'!$A$5:$Q$84,17,0)))))</f>
        <v>0.45952562853622414</v>
      </c>
      <c r="K11" s="95" t="s">
        <v>352</v>
      </c>
      <c r="L11" s="97">
        <f>+VLOOKUP(A11,'Suporting data_Official DR LI'!$A$5:$Q$84,17,0)</f>
        <v>3.8004445000000002</v>
      </c>
      <c r="M11" s="97">
        <f t="shared" si="1"/>
        <v>0.45952562853622414</v>
      </c>
      <c r="N11" s="36"/>
      <c r="Q11" s="36"/>
    </row>
    <row r="12" spans="1:17" x14ac:dyDescent="0.2">
      <c r="A12" s="32" t="str">
        <f>+CONCATENATE("CBP_DA","-",E12)</f>
        <v>CBP_DA-42906</v>
      </c>
      <c r="B12" s="32">
        <v>16</v>
      </c>
      <c r="C12" s="32">
        <v>19</v>
      </c>
      <c r="D12" s="93" t="s">
        <v>12</v>
      </c>
      <c r="E12" s="82">
        <v>42906</v>
      </c>
      <c r="F12" s="94" t="s">
        <v>13</v>
      </c>
      <c r="G12" s="95">
        <v>4</v>
      </c>
      <c r="H12" s="95" t="s">
        <v>14</v>
      </c>
      <c r="I12" s="96">
        <f>+VLOOKUP(A12,'Supporting data_Dailly Forecast'!$AO$196:$AP$241,2,0)</f>
        <v>0.29700000584125519</v>
      </c>
      <c r="J12" s="97">
        <f>IF(((VLOOKUP($A12,'Suporting data_Official DR LI'!$A$5:$Q$84,17,0))-'CBP and SS Dispatched'!I12)&gt;0,0,('CBP and SS Dispatched'!I12-((VLOOKUP($A12,'Suporting data_Official DR LI'!$A$5:$Q$84,17,0)))))</f>
        <v>0</v>
      </c>
      <c r="K12" s="95" t="s">
        <v>352</v>
      </c>
      <c r="L12" s="97">
        <f>+VLOOKUP(A12,'Suporting data_Official DR LI'!$A$5:$Q$84,17,0)</f>
        <v>0.647479425</v>
      </c>
      <c r="M12" s="97">
        <f t="shared" si="1"/>
        <v>-0.35047941915874481</v>
      </c>
      <c r="N12" s="36"/>
      <c r="Q12" s="36"/>
    </row>
    <row r="13" spans="1:17" x14ac:dyDescent="0.2">
      <c r="A13" s="32" t="str">
        <f t="shared" ref="A13:A31" si="2">+CONCATENATE("CBP_DA","-",E13)</f>
        <v>CBP_DA-42907</v>
      </c>
      <c r="B13" s="32">
        <v>16</v>
      </c>
      <c r="C13" s="32">
        <v>19</v>
      </c>
      <c r="D13" s="93" t="s">
        <v>12</v>
      </c>
      <c r="E13" s="82">
        <v>42907</v>
      </c>
      <c r="F13" s="94" t="s">
        <v>13</v>
      </c>
      <c r="G13" s="95">
        <v>4</v>
      </c>
      <c r="H13" s="95" t="s">
        <v>14</v>
      </c>
      <c r="I13" s="96">
        <f>+VLOOKUP(A13,'Supporting data_Dailly Forecast'!$AO$196:$AP$241,2,0)</f>
        <v>0.29700000584125519</v>
      </c>
      <c r="J13" s="97">
        <f>IF(((VLOOKUP($A13,'Suporting data_Official DR LI'!$A$5:$Q$84,17,0))-'CBP and SS Dispatched'!I13)&gt;0,0,('CBP and SS Dispatched'!I13-((VLOOKUP($A13,'Suporting data_Official DR LI'!$A$5:$Q$84,17,0)))))</f>
        <v>0</v>
      </c>
      <c r="K13" s="95" t="s">
        <v>352</v>
      </c>
      <c r="L13" s="97">
        <f>+VLOOKUP(A13,'Suporting data_Official DR LI'!$A$5:$Q$84,17,0)</f>
        <v>0.64747945249999994</v>
      </c>
      <c r="M13" s="97">
        <f t="shared" si="1"/>
        <v>-0.35047944665874475</v>
      </c>
      <c r="N13" s="36"/>
      <c r="Q13" s="36"/>
    </row>
    <row r="14" spans="1:17" x14ac:dyDescent="0.2">
      <c r="A14" s="32" t="str">
        <f t="shared" si="2"/>
        <v>CBP_DA-42908</v>
      </c>
      <c r="B14" s="32">
        <v>16</v>
      </c>
      <c r="C14" s="32">
        <v>19</v>
      </c>
      <c r="D14" s="93" t="s">
        <v>12</v>
      </c>
      <c r="E14" s="82">
        <v>42908</v>
      </c>
      <c r="F14" s="94" t="s">
        <v>13</v>
      </c>
      <c r="G14" s="95">
        <v>4</v>
      </c>
      <c r="H14" s="95" t="s">
        <v>14</v>
      </c>
      <c r="I14" s="96">
        <f>+VLOOKUP(A14,'Supporting data_Dailly Forecast'!$AO$196:$AP$241,2,0)</f>
        <v>0.29700000584125519</v>
      </c>
      <c r="J14" s="97">
        <f>IF(((VLOOKUP($A14,'Suporting data_Official DR LI'!$A$5:$Q$84,17,0))-'CBP and SS Dispatched'!I14)&gt;0,0,('CBP and SS Dispatched'!I14-((VLOOKUP($A14,'Suporting data_Official DR LI'!$A$5:$Q$84,17,0)))))</f>
        <v>0</v>
      </c>
      <c r="K14" s="95" t="s">
        <v>352</v>
      </c>
      <c r="L14" s="97">
        <f>+VLOOKUP(A14,'Suporting data_Official DR LI'!$A$5:$Q$84,17,0)</f>
        <v>0.64747954250000006</v>
      </c>
      <c r="M14" s="97">
        <f t="shared" si="1"/>
        <v>-0.35047953665874487</v>
      </c>
      <c r="N14" s="36"/>
      <c r="Q14" s="36"/>
    </row>
    <row r="15" spans="1:17" x14ac:dyDescent="0.2">
      <c r="A15" s="32" t="str">
        <f t="shared" si="2"/>
        <v>CBP_DA-42923</v>
      </c>
      <c r="B15" s="32">
        <v>16</v>
      </c>
      <c r="C15" s="32">
        <v>19</v>
      </c>
      <c r="D15" s="93" t="s">
        <v>12</v>
      </c>
      <c r="E15" s="82">
        <v>42923</v>
      </c>
      <c r="F15" s="94" t="s">
        <v>13</v>
      </c>
      <c r="G15" s="95">
        <v>4</v>
      </c>
      <c r="H15" s="95" t="s">
        <v>14</v>
      </c>
      <c r="I15" s="96">
        <f>+VLOOKUP(A15,'Supporting data_Dailly Forecast'!$AO$196:$AP$241,2,0)</f>
        <v>0.29700000584125519</v>
      </c>
      <c r="J15" s="97">
        <f>IF(((VLOOKUP($A15,'Suporting data_Official DR LI'!$A$5:$Q$84,17,0))-'CBP and SS Dispatched'!I15)&gt;0,0,('CBP and SS Dispatched'!I15-((VLOOKUP($A15,'Suporting data_Official DR LI'!$A$5:$Q$84,17,0)))))</f>
        <v>6.2625498341255192E-2</v>
      </c>
      <c r="K15" s="95" t="s">
        <v>352</v>
      </c>
      <c r="L15" s="97">
        <f>+VLOOKUP(A15,'Suporting data_Official DR LI'!$A$5:$Q$84,17,0)</f>
        <v>0.2343745075</v>
      </c>
      <c r="M15" s="97">
        <f t="shared" si="1"/>
        <v>6.2625498341255192E-2</v>
      </c>
      <c r="N15" s="36"/>
      <c r="Q15" s="36"/>
    </row>
    <row r="16" spans="1:17" x14ac:dyDescent="0.2">
      <c r="A16" s="32" t="str">
        <f t="shared" si="2"/>
        <v>CBP_DA-42948</v>
      </c>
      <c r="B16" s="32">
        <v>16</v>
      </c>
      <c r="C16" s="32">
        <v>19</v>
      </c>
      <c r="D16" s="93" t="s">
        <v>12</v>
      </c>
      <c r="E16" s="82">
        <v>42948</v>
      </c>
      <c r="F16" s="94" t="s">
        <v>13</v>
      </c>
      <c r="G16" s="95">
        <v>4</v>
      </c>
      <c r="H16" s="95" t="s">
        <v>14</v>
      </c>
      <c r="I16" s="96">
        <f>+VLOOKUP(A16,'Supporting data_Dailly Forecast'!$AO$196:$AP$241,2,0)</f>
        <v>0.414000004529953</v>
      </c>
      <c r="J16" s="97">
        <f>IF(((VLOOKUP($A16,'Suporting data_Official DR LI'!$A$5:$Q$84,17,0))-'CBP and SS Dispatched'!I16)&gt;0,0,('CBP and SS Dispatched'!I16-((VLOOKUP($A16,'Suporting data_Official DR LI'!$A$5:$Q$84,17,0)))))</f>
        <v>0</v>
      </c>
      <c r="K16" s="95" t="s">
        <v>352</v>
      </c>
      <c r="L16" s="97">
        <f>+VLOOKUP(A16,'Suporting data_Official DR LI'!$A$5:$Q$84,17,0)</f>
        <v>0.65697522500000005</v>
      </c>
      <c r="M16" s="97">
        <f t="shared" si="1"/>
        <v>-0.24297522047004705</v>
      </c>
      <c r="N16" s="36"/>
      <c r="Q16" s="36"/>
    </row>
    <row r="17" spans="1:17" x14ac:dyDescent="0.2">
      <c r="A17" s="32" t="str">
        <f t="shared" si="2"/>
        <v>CBP_DA-42949</v>
      </c>
      <c r="B17" s="32">
        <v>16</v>
      </c>
      <c r="C17" s="32">
        <v>19</v>
      </c>
      <c r="D17" s="93" t="s">
        <v>12</v>
      </c>
      <c r="E17" s="82">
        <v>42949</v>
      </c>
      <c r="F17" s="94" t="s">
        <v>13</v>
      </c>
      <c r="G17" s="95">
        <v>4</v>
      </c>
      <c r="H17" s="95" t="s">
        <v>14</v>
      </c>
      <c r="I17" s="96">
        <f>+VLOOKUP(A17,'Supporting data_Dailly Forecast'!$AO$196:$AP$241,2,0)</f>
        <v>0.414000004529953</v>
      </c>
      <c r="J17" s="97">
        <f>IF(((VLOOKUP($A17,'Suporting data_Official DR LI'!$A$5:$Q$84,17,0))-'CBP and SS Dispatched'!I17)&gt;0,0,('CBP and SS Dispatched'!I17-((VLOOKUP($A17,'Suporting data_Official DR LI'!$A$5:$Q$84,17,0)))))</f>
        <v>0</v>
      </c>
      <c r="K17" s="95" t="s">
        <v>352</v>
      </c>
      <c r="L17" s="97">
        <f>+VLOOKUP(A17,'Suporting data_Official DR LI'!$A$5:$Q$84,17,0)</f>
        <v>0.6569754000000001</v>
      </c>
      <c r="M17" s="97">
        <f t="shared" si="1"/>
        <v>-0.2429753954700471</v>
      </c>
      <c r="N17" s="36"/>
      <c r="Q17" s="36"/>
    </row>
    <row r="18" spans="1:17" x14ac:dyDescent="0.2">
      <c r="A18" s="32" t="str">
        <f t="shared" si="2"/>
        <v>CBP_DA-42950</v>
      </c>
      <c r="B18" s="32">
        <v>16</v>
      </c>
      <c r="C18" s="32">
        <v>19</v>
      </c>
      <c r="D18" s="93" t="s">
        <v>12</v>
      </c>
      <c r="E18" s="82">
        <v>42950</v>
      </c>
      <c r="F18" s="94" t="s">
        <v>13</v>
      </c>
      <c r="G18" s="95">
        <v>4</v>
      </c>
      <c r="H18" s="95" t="s">
        <v>14</v>
      </c>
      <c r="I18" s="96">
        <f>+VLOOKUP(A18,'Supporting data_Dailly Forecast'!$AO$196:$AP$241,2,0)</f>
        <v>0.414000004529953</v>
      </c>
      <c r="J18" s="97">
        <f>IF(((VLOOKUP($A18,'Suporting data_Official DR LI'!$A$5:$Q$84,17,0))-'CBP and SS Dispatched'!I18)&gt;0,0,('CBP and SS Dispatched'!I18-((VLOOKUP($A18,'Suporting data_Official DR LI'!$A$5:$Q$84,17,0)))))</f>
        <v>0</v>
      </c>
      <c r="K18" s="95" t="s">
        <v>352</v>
      </c>
      <c r="L18" s="97">
        <f>+VLOOKUP(A18,'Suporting data_Official DR LI'!$A$5:$Q$84,17,0)</f>
        <v>0.66638260000000005</v>
      </c>
      <c r="M18" s="97">
        <f t="shared" si="1"/>
        <v>-0.25238259547004704</v>
      </c>
      <c r="N18" s="36"/>
      <c r="Q18" s="36"/>
    </row>
    <row r="19" spans="1:17" x14ac:dyDescent="0.2">
      <c r="A19" s="32" t="str">
        <f t="shared" si="2"/>
        <v>CBP_DA-42969</v>
      </c>
      <c r="B19" s="32">
        <v>16</v>
      </c>
      <c r="C19" s="32">
        <v>19</v>
      </c>
      <c r="D19" s="93" t="s">
        <v>12</v>
      </c>
      <c r="E19" s="82">
        <v>42969</v>
      </c>
      <c r="F19" s="94" t="s">
        <v>13</v>
      </c>
      <c r="G19" s="95">
        <v>4</v>
      </c>
      <c r="H19" s="95" t="s">
        <v>14</v>
      </c>
      <c r="I19" s="96">
        <f>+VLOOKUP(A19,'Supporting data_Dailly Forecast'!$AO$196:$AP$241,2,0)</f>
        <v>0.414000004529953</v>
      </c>
      <c r="J19" s="97">
        <f>IF(((VLOOKUP($A19,'Suporting data_Official DR LI'!$A$5:$Q$84,17,0))-'CBP and SS Dispatched'!I19)&gt;0,0,('CBP and SS Dispatched'!I19-((VLOOKUP($A19,'Suporting data_Official DR LI'!$A$5:$Q$84,17,0)))))</f>
        <v>0</v>
      </c>
      <c r="K19" s="95" t="s">
        <v>352</v>
      </c>
      <c r="L19" s="97">
        <f>+VLOOKUP(A19,'Suporting data_Official DR LI'!$A$5:$Q$84,17,0)</f>
        <v>0.65697537500000003</v>
      </c>
      <c r="M19" s="97">
        <f t="shared" si="1"/>
        <v>-0.24297537047004703</v>
      </c>
      <c r="N19" s="36"/>
      <c r="Q19" s="36"/>
    </row>
    <row r="20" spans="1:17" x14ac:dyDescent="0.2">
      <c r="A20" s="32" t="str">
        <f t="shared" si="2"/>
        <v>CBP_DA-42975</v>
      </c>
      <c r="B20" s="32">
        <v>16</v>
      </c>
      <c r="C20" s="32">
        <v>19</v>
      </c>
      <c r="D20" s="93" t="s">
        <v>12</v>
      </c>
      <c r="E20" s="82">
        <v>42975</v>
      </c>
      <c r="F20" s="94" t="s">
        <v>13</v>
      </c>
      <c r="G20" s="95">
        <v>4</v>
      </c>
      <c r="H20" s="95" t="s">
        <v>14</v>
      </c>
      <c r="I20" s="96">
        <f>+VLOOKUP(A20,'Supporting data_Dailly Forecast'!$AO$196:$AP$241,2,0)</f>
        <v>0.414000004529953</v>
      </c>
      <c r="J20" s="97">
        <f>IF(((VLOOKUP($A20,'Suporting data_Official DR LI'!$A$5:$Q$84,17,0))-'CBP and SS Dispatched'!I20)&gt;0,0,('CBP and SS Dispatched'!I20-((VLOOKUP($A20,'Suporting data_Official DR LI'!$A$5:$Q$84,17,0)))))</f>
        <v>0</v>
      </c>
      <c r="K20" s="95" t="s">
        <v>352</v>
      </c>
      <c r="L20" s="97">
        <f>+VLOOKUP(A20,'Suporting data_Official DR LI'!$A$5:$Q$84,17,0)</f>
        <v>0.65697527499999997</v>
      </c>
      <c r="M20" s="97">
        <f t="shared" si="1"/>
        <v>-0.24297527047004697</v>
      </c>
      <c r="N20" s="36"/>
      <c r="Q20" s="36"/>
    </row>
    <row r="21" spans="1:17" x14ac:dyDescent="0.2">
      <c r="A21" s="32" t="str">
        <f t="shared" si="2"/>
        <v>CBP_DA-42976</v>
      </c>
      <c r="B21" s="32">
        <v>16</v>
      </c>
      <c r="C21" s="32">
        <v>19</v>
      </c>
      <c r="D21" s="93" t="s">
        <v>12</v>
      </c>
      <c r="E21" s="82">
        <v>42976</v>
      </c>
      <c r="F21" s="94" t="s">
        <v>13</v>
      </c>
      <c r="G21" s="95">
        <v>4</v>
      </c>
      <c r="H21" s="95" t="s">
        <v>14</v>
      </c>
      <c r="I21" s="96">
        <f>+VLOOKUP(A21,'Supporting data_Dailly Forecast'!$AO$196:$AP$241,2,0)</f>
        <v>0.414000004529953</v>
      </c>
      <c r="J21" s="97">
        <f>IF(((VLOOKUP($A21,'Suporting data_Official DR LI'!$A$5:$Q$84,17,0))-'CBP and SS Dispatched'!I21)&gt;0,0,('CBP and SS Dispatched'!I21-((VLOOKUP($A21,'Suporting data_Official DR LI'!$A$5:$Q$84,17,0)))))</f>
        <v>0</v>
      </c>
      <c r="K21" s="95" t="s">
        <v>352</v>
      </c>
      <c r="L21" s="97">
        <f>+VLOOKUP(A21,'Suporting data_Official DR LI'!$A$5:$Q$84,17,0)</f>
        <v>0.65697525000000001</v>
      </c>
      <c r="M21" s="97">
        <f t="shared" si="1"/>
        <v>-0.24297524547004701</v>
      </c>
      <c r="N21" s="36"/>
      <c r="Q21" s="36"/>
    </row>
    <row r="22" spans="1:17" x14ac:dyDescent="0.2">
      <c r="A22" s="32" t="str">
        <f t="shared" si="2"/>
        <v>CBP_DA-42977</v>
      </c>
      <c r="B22" s="32">
        <v>16</v>
      </c>
      <c r="C22" s="32">
        <v>19</v>
      </c>
      <c r="D22" s="93" t="s">
        <v>12</v>
      </c>
      <c r="E22" s="82">
        <v>42977</v>
      </c>
      <c r="F22" s="94" t="s">
        <v>13</v>
      </c>
      <c r="G22" s="95">
        <v>4</v>
      </c>
      <c r="H22" s="95" t="s">
        <v>14</v>
      </c>
      <c r="I22" s="96">
        <f>+VLOOKUP(A22,'Supporting data_Dailly Forecast'!$AO$196:$AP$241,2,0)</f>
        <v>0.414000004529953</v>
      </c>
      <c r="J22" s="97">
        <f>IF(((VLOOKUP($A22,'Suporting data_Official DR LI'!$A$5:$Q$84,17,0))-'CBP and SS Dispatched'!I22)&gt;0,0,('CBP and SS Dispatched'!I22-((VLOOKUP($A22,'Suporting data_Official DR LI'!$A$5:$Q$84,17,0)))))</f>
        <v>0</v>
      </c>
      <c r="K22" s="95" t="s">
        <v>352</v>
      </c>
      <c r="L22" s="97">
        <f>+VLOOKUP(A22,'Suporting data_Official DR LI'!$A$5:$Q$84,17,0)</f>
        <v>0.65697534999999996</v>
      </c>
      <c r="M22" s="97">
        <f t="shared" si="1"/>
        <v>-0.24297534547004696</v>
      </c>
      <c r="N22" s="36"/>
      <c r="Q22" s="36"/>
    </row>
    <row r="23" spans="1:17" x14ac:dyDescent="0.2">
      <c r="A23" s="32" t="str">
        <f t="shared" si="2"/>
        <v>CBP_DA-42978</v>
      </c>
      <c r="B23" s="32">
        <v>16</v>
      </c>
      <c r="C23" s="32">
        <v>19</v>
      </c>
      <c r="D23" s="93" t="s">
        <v>12</v>
      </c>
      <c r="E23" s="82">
        <v>42978</v>
      </c>
      <c r="F23" s="94" t="s">
        <v>13</v>
      </c>
      <c r="G23" s="95">
        <v>4</v>
      </c>
      <c r="H23" s="95" t="s">
        <v>14</v>
      </c>
      <c r="I23" s="96">
        <f>+VLOOKUP(A23,'Supporting data_Dailly Forecast'!$AO$196:$AP$241,2,0)</f>
        <v>0.414000004529953</v>
      </c>
      <c r="J23" s="97">
        <f>IF(((VLOOKUP($A23,'Suporting data_Official DR LI'!$A$5:$Q$84,17,0))-'CBP and SS Dispatched'!I23)&gt;0,0,('CBP and SS Dispatched'!I23-((VLOOKUP($A23,'Suporting data_Official DR LI'!$A$5:$Q$84,17,0)))))</f>
        <v>0</v>
      </c>
      <c r="K23" s="95" t="s">
        <v>352</v>
      </c>
      <c r="L23" s="97">
        <f>+VLOOKUP(A23,'Suporting data_Official DR LI'!$A$5:$Q$84,17,0)</f>
        <v>0.6569754000000001</v>
      </c>
      <c r="M23" s="97">
        <f t="shared" si="1"/>
        <v>-0.2429753954700471</v>
      </c>
      <c r="N23" s="36"/>
      <c r="Q23" s="36"/>
    </row>
    <row r="24" spans="1:17" x14ac:dyDescent="0.2">
      <c r="A24" s="32" t="str">
        <f t="shared" si="2"/>
        <v>CBP_DA-42979</v>
      </c>
      <c r="B24" s="32">
        <v>16</v>
      </c>
      <c r="C24" s="32">
        <v>19</v>
      </c>
      <c r="D24" s="93" t="s">
        <v>12</v>
      </c>
      <c r="E24" s="82">
        <v>42979</v>
      </c>
      <c r="F24" s="94" t="s">
        <v>13</v>
      </c>
      <c r="G24" s="95">
        <v>4</v>
      </c>
      <c r="H24" s="95" t="s">
        <v>14</v>
      </c>
      <c r="I24" s="96">
        <f>+VLOOKUP(A24,'Supporting data_Dailly Forecast'!$AO$196:$AP$241,2,0)</f>
        <v>0.24300000816583633</v>
      </c>
      <c r="J24" s="97">
        <f>IF(((VLOOKUP($A24,'Suporting data_Official DR LI'!$A$5:$Q$84,17,0))-'CBP and SS Dispatched'!I24)&gt;0,0,('CBP and SS Dispatched'!I24-((VLOOKUP($A24,'Suporting data_Official DR LI'!$A$5:$Q$84,17,0)))))</f>
        <v>0</v>
      </c>
      <c r="K24" s="95" t="s">
        <v>352</v>
      </c>
      <c r="L24" s="97">
        <f>+VLOOKUP(A24,'Suporting data_Official DR LI'!$A$5:$Q$84,17,0)</f>
        <v>1.140919475</v>
      </c>
      <c r="M24" s="97">
        <f t="shared" si="1"/>
        <v>-0.89791946683416368</v>
      </c>
      <c r="N24" s="36"/>
      <c r="Q24" s="36"/>
    </row>
    <row r="25" spans="1:17" x14ac:dyDescent="0.2">
      <c r="A25" s="32" t="str">
        <f t="shared" si="2"/>
        <v>CBP_DA-42989</v>
      </c>
      <c r="B25" s="32">
        <v>18</v>
      </c>
      <c r="C25" s="32">
        <v>19</v>
      </c>
      <c r="D25" s="93" t="s">
        <v>12</v>
      </c>
      <c r="E25" s="82">
        <v>42989</v>
      </c>
      <c r="F25" s="94" t="s">
        <v>25</v>
      </c>
      <c r="G25" s="95">
        <v>2</v>
      </c>
      <c r="H25" s="95" t="s">
        <v>14</v>
      </c>
      <c r="I25" s="96">
        <f>+VLOOKUP(A25,'Supporting data_Dailly Forecast'!$AO$196:$AP$241,2,0)</f>
        <v>0.24300000816583633</v>
      </c>
      <c r="J25" s="97">
        <f>IF(((VLOOKUP($A25,'Suporting data_Official DR LI'!$A$5:$Q$84,17,0))-'CBP and SS Dispatched'!I25)&gt;0,0,('CBP and SS Dispatched'!I25-((VLOOKUP($A25,'Suporting data_Official DR LI'!$A$5:$Q$84,17,0)))))</f>
        <v>0</v>
      </c>
      <c r="K25" s="95" t="s">
        <v>352</v>
      </c>
      <c r="L25" s="97">
        <f>+VLOOKUP(A25,'Suporting data_Official DR LI'!$A$5:$Q$84,17,0)</f>
        <v>0.55757794999999999</v>
      </c>
      <c r="M25" s="97">
        <f t="shared" si="1"/>
        <v>-0.31457794183416365</v>
      </c>
      <c r="N25" s="36"/>
      <c r="Q25" s="36"/>
    </row>
    <row r="26" spans="1:17" x14ac:dyDescent="0.2">
      <c r="A26" s="32" t="str">
        <f t="shared" si="2"/>
        <v>CBP_DA-43024</v>
      </c>
      <c r="B26" s="32">
        <v>18</v>
      </c>
      <c r="C26" s="32">
        <v>19</v>
      </c>
      <c r="D26" s="93" t="s">
        <v>12</v>
      </c>
      <c r="E26" s="82">
        <v>43024</v>
      </c>
      <c r="F26" s="94" t="s">
        <v>25</v>
      </c>
      <c r="G26" s="95">
        <v>2</v>
      </c>
      <c r="H26" s="95" t="s">
        <v>14</v>
      </c>
      <c r="I26" s="96">
        <f>+VLOOKUP(A26,'Supporting data_Dailly Forecast'!$AO$196:$AP$241,2,0)</f>
        <v>0.21923999488353729</v>
      </c>
      <c r="J26" s="97">
        <f>IF(((VLOOKUP($A26,'Suporting data_Official DR LI'!$A$5:$Q$84,17,0))-'CBP and SS Dispatched'!I26)&gt;0,0,('CBP and SS Dispatched'!I26-((VLOOKUP($A26,'Suporting data_Official DR LI'!$A$5:$Q$84,17,0)))))</f>
        <v>0</v>
      </c>
      <c r="K26" s="95" t="s">
        <v>352</v>
      </c>
      <c r="L26" s="97">
        <f>+VLOOKUP(A26,'Suporting data_Official DR LI'!$A$5:$Q$84,17,0)</f>
        <v>0.55757784999999993</v>
      </c>
      <c r="M26" s="97">
        <f t="shared" si="1"/>
        <v>-0.33833785511646264</v>
      </c>
      <c r="N26" s="36"/>
      <c r="Q26" s="36"/>
    </row>
    <row r="27" spans="1:17" x14ac:dyDescent="0.2">
      <c r="A27" s="32" t="str">
        <f t="shared" si="2"/>
        <v>CBP_DA-43025</v>
      </c>
      <c r="B27" s="32">
        <v>18</v>
      </c>
      <c r="C27" s="32">
        <v>19</v>
      </c>
      <c r="D27" s="93" t="s">
        <v>12</v>
      </c>
      <c r="E27" s="82">
        <v>43025</v>
      </c>
      <c r="F27" s="98" t="s">
        <v>25</v>
      </c>
      <c r="G27" s="95">
        <v>2</v>
      </c>
      <c r="H27" s="95" t="s">
        <v>14</v>
      </c>
      <c r="I27" s="96">
        <f>+VLOOKUP(A27,'Supporting data_Dailly Forecast'!$AO$196:$AP$241,2,0)</f>
        <v>0.21923999488353729</v>
      </c>
      <c r="J27" s="97">
        <f>IF(((VLOOKUP($A27,'Suporting data_Official DR LI'!$A$5:$Q$84,17,0))-'CBP and SS Dispatched'!I27)&gt;0,0,('CBP and SS Dispatched'!I27-((VLOOKUP($A27,'Suporting data_Official DR LI'!$A$5:$Q$84,17,0)))))</f>
        <v>0</v>
      </c>
      <c r="K27" s="95" t="s">
        <v>352</v>
      </c>
      <c r="L27" s="97">
        <f>+VLOOKUP(A27,'Suporting data_Official DR LI'!$A$5:$Q$84,17,0)</f>
        <v>0.55757785000000004</v>
      </c>
      <c r="M27" s="97">
        <f t="shared" si="1"/>
        <v>-0.33833785511646275</v>
      </c>
      <c r="N27" s="36"/>
      <c r="Q27" s="36"/>
    </row>
    <row r="28" spans="1:17" x14ac:dyDescent="0.2">
      <c r="A28" s="32" t="str">
        <f t="shared" si="2"/>
        <v>CBP_DA-43031</v>
      </c>
      <c r="B28" s="32">
        <v>17</v>
      </c>
      <c r="C28" s="32">
        <v>19</v>
      </c>
      <c r="D28" s="93" t="s">
        <v>12</v>
      </c>
      <c r="E28" s="82">
        <v>43031</v>
      </c>
      <c r="F28" s="98" t="s">
        <v>22</v>
      </c>
      <c r="G28" s="95">
        <v>3</v>
      </c>
      <c r="H28" s="95" t="s">
        <v>14</v>
      </c>
      <c r="I28" s="96">
        <f>+VLOOKUP(A28,'Supporting data_Dailly Forecast'!$AO$196:$AP$241,2,0)</f>
        <v>0.21923999488353729</v>
      </c>
      <c r="J28" s="97">
        <f>IF(((VLOOKUP($A28,'Suporting data_Official DR LI'!$A$5:$Q$84,17,0))-'CBP and SS Dispatched'!I28)&gt;0,0,('CBP and SS Dispatched'!I28-((VLOOKUP($A28,'Suporting data_Official DR LI'!$A$5:$Q$84,17,0)))))</f>
        <v>0</v>
      </c>
      <c r="K28" s="95" t="s">
        <v>352</v>
      </c>
      <c r="L28" s="97">
        <f>+VLOOKUP(A28,'Suporting data_Official DR LI'!$A$5:$Q$84,17,0)</f>
        <v>0.40283336999999997</v>
      </c>
      <c r="M28" s="97">
        <f t="shared" si="1"/>
        <v>-0.18359337511646268</v>
      </c>
      <c r="N28" s="36"/>
      <c r="Q28" s="36"/>
    </row>
    <row r="29" spans="1:17" x14ac:dyDescent="0.2">
      <c r="A29" s="32" t="str">
        <f t="shared" si="2"/>
        <v>CBP_DA-43032</v>
      </c>
      <c r="B29" s="32">
        <v>16</v>
      </c>
      <c r="C29" s="32">
        <v>19</v>
      </c>
      <c r="D29" s="93" t="s">
        <v>12</v>
      </c>
      <c r="E29" s="82">
        <v>43032</v>
      </c>
      <c r="F29" s="98" t="s">
        <v>13</v>
      </c>
      <c r="G29" s="95">
        <v>4</v>
      </c>
      <c r="H29" s="95" t="s">
        <v>14</v>
      </c>
      <c r="I29" s="96">
        <f>+VLOOKUP(A29,'Supporting data_Dailly Forecast'!$AO$196:$AP$241,2,0)</f>
        <v>0.21923999488353729</v>
      </c>
      <c r="J29" s="97">
        <f>IF(((VLOOKUP($A29,'Suporting data_Official DR LI'!$A$5:$Q$84,17,0))-'CBP and SS Dispatched'!I29)&gt;0,0,('CBP and SS Dispatched'!I29-((VLOOKUP($A29,'Suporting data_Official DR LI'!$A$5:$Q$84,17,0)))))</f>
        <v>0</v>
      </c>
      <c r="K29" s="95" t="s">
        <v>352</v>
      </c>
      <c r="L29" s="97">
        <f>+VLOOKUP(A29,'Suporting data_Official DR LI'!$A$5:$Q$84,17,0)</f>
        <v>0.85849752499999998</v>
      </c>
      <c r="M29" s="97">
        <f t="shared" si="1"/>
        <v>-0.63925753011646269</v>
      </c>
      <c r="N29" s="36"/>
      <c r="Q29" s="36"/>
    </row>
    <row r="30" spans="1:17" x14ac:dyDescent="0.2">
      <c r="A30" s="32" t="str">
        <f t="shared" si="2"/>
        <v>CBP_DA-43033</v>
      </c>
      <c r="B30" s="32">
        <v>18</v>
      </c>
      <c r="C30" s="32">
        <v>19</v>
      </c>
      <c r="D30" s="93" t="s">
        <v>12</v>
      </c>
      <c r="E30" s="82">
        <v>43033</v>
      </c>
      <c r="F30" s="98" t="s">
        <v>25</v>
      </c>
      <c r="G30" s="95">
        <v>2</v>
      </c>
      <c r="H30" s="95" t="s">
        <v>14</v>
      </c>
      <c r="I30" s="96">
        <f>+VLOOKUP(A30,'Supporting data_Dailly Forecast'!$AO$196:$AP$241,2,0)</f>
        <v>0.21923999488353729</v>
      </c>
      <c r="J30" s="97">
        <f>IF(((VLOOKUP($A30,'Suporting data_Official DR LI'!$A$5:$Q$84,17,0))-'CBP and SS Dispatched'!I30)&gt;0,0,('CBP and SS Dispatched'!I30-((VLOOKUP($A30,'Suporting data_Official DR LI'!$A$5:$Q$84,17,0)))))</f>
        <v>0</v>
      </c>
      <c r="K30" s="95" t="s">
        <v>352</v>
      </c>
      <c r="L30" s="97">
        <f>+VLOOKUP(A30,'Suporting data_Official DR LI'!$A$5:$Q$84,17,0)</f>
        <v>0.55757769999999995</v>
      </c>
      <c r="M30" s="97">
        <f t="shared" si="1"/>
        <v>-0.33833770511646266</v>
      </c>
      <c r="N30" s="36"/>
      <c r="Q30" s="36"/>
    </row>
    <row r="31" spans="1:17" x14ac:dyDescent="0.2">
      <c r="A31" s="32" t="str">
        <f t="shared" si="2"/>
        <v>CBP_DA-43035</v>
      </c>
      <c r="B31" s="32">
        <v>18</v>
      </c>
      <c r="C31" s="32">
        <v>19</v>
      </c>
      <c r="D31" s="93" t="s">
        <v>12</v>
      </c>
      <c r="E31" s="82">
        <v>43035</v>
      </c>
      <c r="F31" s="98" t="s">
        <v>25</v>
      </c>
      <c r="G31" s="95">
        <v>2</v>
      </c>
      <c r="H31" s="95" t="s">
        <v>14</v>
      </c>
      <c r="I31" s="96">
        <f>+VLOOKUP(A31,'Supporting data_Dailly Forecast'!$AO$196:$AP$241,2,0)</f>
        <v>0.21923999488353729</v>
      </c>
      <c r="J31" s="97">
        <f>IF(((VLOOKUP($A31,'Suporting data_Official DR LI'!$A$5:$Q$84,17,0))-'CBP and SS Dispatched'!I31)&gt;0,0,('CBP and SS Dispatched'!I31-((VLOOKUP($A31,'Suporting data_Official DR LI'!$A$5:$Q$84,17,0)))))</f>
        <v>0</v>
      </c>
      <c r="K31" s="95" t="s">
        <v>352</v>
      </c>
      <c r="L31" s="97">
        <f>+VLOOKUP(A31,'Suporting data_Official DR LI'!$A$5:$Q$84,17,0)</f>
        <v>0.55757784999999993</v>
      </c>
      <c r="M31" s="97">
        <f t="shared" si="1"/>
        <v>-0.33833785511646264</v>
      </c>
      <c r="N31" s="36"/>
      <c r="Q31" s="36"/>
    </row>
    <row r="32" spans="1:17" x14ac:dyDescent="0.2">
      <c r="A32" s="32" t="str">
        <f>+CONCATENATE("SS","-",E32)</f>
        <v>SS-42950</v>
      </c>
      <c r="B32" s="32">
        <v>17</v>
      </c>
      <c r="C32" s="32">
        <v>20</v>
      </c>
      <c r="D32" s="93" t="s">
        <v>37</v>
      </c>
      <c r="E32" s="82">
        <v>42950</v>
      </c>
      <c r="F32" s="94" t="s">
        <v>46</v>
      </c>
      <c r="G32" s="95">
        <v>4</v>
      </c>
      <c r="H32" s="95" t="s">
        <v>14</v>
      </c>
      <c r="I32" s="96">
        <f>+VLOOKUP(A32,'Supporting data_Dailly Forecast'!$AO$196:$AP$241,2,0)</f>
        <v>11.00407737493515</v>
      </c>
      <c r="J32" s="97">
        <f>IF(((VLOOKUP($A32,'Suporting data_Official DR LI'!$A$5:$Q$84,17,0))-'CBP and SS Dispatched'!I32)&gt;0,0,('CBP and SS Dispatched'!I32-((VLOOKUP($A32,'Suporting data_Official DR LI'!$A$5:$Q$84,17,0)))))</f>
        <v>4.0193373749351506</v>
      </c>
      <c r="K32" s="95" t="s">
        <v>352</v>
      </c>
      <c r="L32" s="97">
        <f>+VLOOKUP(A32,'Suporting data_Official DR LI'!$A$5:$Q$84,17,0)</f>
        <v>6.9847399999999995</v>
      </c>
      <c r="M32" s="97">
        <f t="shared" si="1"/>
        <v>4.0193373749351506</v>
      </c>
      <c r="N32" s="36"/>
      <c r="Q32" s="36"/>
    </row>
    <row r="33" spans="1:17" x14ac:dyDescent="0.2">
      <c r="A33" s="32" t="str">
        <f t="shared" ref="A33:A45" si="3">+CONCATENATE("SS","-",E33)</f>
        <v>SS-42954</v>
      </c>
      <c r="B33" s="32">
        <v>20</v>
      </c>
      <c r="C33" s="32">
        <v>20</v>
      </c>
      <c r="D33" s="93" t="s">
        <v>37</v>
      </c>
      <c r="E33" s="82">
        <v>42954</v>
      </c>
      <c r="F33" s="94" t="s">
        <v>47</v>
      </c>
      <c r="G33" s="95">
        <v>1</v>
      </c>
      <c r="H33" s="95" t="s">
        <v>14</v>
      </c>
      <c r="I33" s="96">
        <f>+VLOOKUP(A33,'Supporting data_Dailly Forecast'!$AO$196:$AP$241,2,0)</f>
        <v>8.685474693775177</v>
      </c>
      <c r="J33" s="97">
        <f>IF(((VLOOKUP($A33,'Suporting data_Official DR LI'!$A$5:$Q$84,17,0))-'CBP and SS Dispatched'!I33)&gt;0,0,('CBP and SS Dispatched'!I33-((VLOOKUP($A33,'Suporting data_Official DR LI'!$A$5:$Q$84,17,0)))))</f>
        <v>6.4063355937751769</v>
      </c>
      <c r="K33" s="95" t="s">
        <v>352</v>
      </c>
      <c r="L33" s="97">
        <f>+VLOOKUP(A33,'Suporting data_Official DR LI'!$A$5:$Q$84,17,0)</f>
        <v>2.2791391000000001</v>
      </c>
      <c r="M33" s="97">
        <f t="shared" si="1"/>
        <v>6.4063355937751769</v>
      </c>
      <c r="N33" s="36"/>
      <c r="Q33" s="36"/>
    </row>
    <row r="34" spans="1:17" x14ac:dyDescent="0.2">
      <c r="A34" s="32" t="str">
        <f t="shared" si="3"/>
        <v>SS-42955</v>
      </c>
      <c r="B34" s="32">
        <v>19</v>
      </c>
      <c r="C34" s="32">
        <v>20</v>
      </c>
      <c r="D34" s="93" t="s">
        <v>37</v>
      </c>
      <c r="E34" s="82">
        <v>42955</v>
      </c>
      <c r="F34" s="94" t="s">
        <v>48</v>
      </c>
      <c r="G34" s="95">
        <v>2</v>
      </c>
      <c r="H34" s="95" t="s">
        <v>14</v>
      </c>
      <c r="I34" s="96">
        <f>+VLOOKUP(A34,'Supporting data_Dailly Forecast'!$AO$196:$AP$241,2,0)</f>
        <v>8.7808549553155899</v>
      </c>
      <c r="J34" s="97">
        <f>IF(((VLOOKUP($A34,'Suporting data_Official DR LI'!$A$5:$Q$84,17,0))-'CBP and SS Dispatched'!I34)&gt;0,0,('CBP and SS Dispatched'!I34-((VLOOKUP($A34,'Suporting data_Official DR LI'!$A$5:$Q$84,17,0)))))</f>
        <v>4.5448013553155899</v>
      </c>
      <c r="K34" s="95" t="s">
        <v>352</v>
      </c>
      <c r="L34" s="97">
        <f>+VLOOKUP(A34,'Suporting data_Official DR LI'!$A$5:$Q$84,17,0)</f>
        <v>4.2360536</v>
      </c>
      <c r="M34" s="97">
        <f t="shared" si="1"/>
        <v>4.5448013553155899</v>
      </c>
      <c r="N34" s="36"/>
      <c r="Q34" s="36"/>
    </row>
    <row r="35" spans="1:17" x14ac:dyDescent="0.2">
      <c r="A35" s="32" t="str">
        <f t="shared" si="3"/>
        <v>SS-42975</v>
      </c>
      <c r="B35" s="32">
        <v>17</v>
      </c>
      <c r="C35" s="32">
        <v>20</v>
      </c>
      <c r="D35" s="93" t="s">
        <v>37</v>
      </c>
      <c r="E35" s="82">
        <v>42975</v>
      </c>
      <c r="F35" s="94" t="s">
        <v>46</v>
      </c>
      <c r="G35" s="95">
        <v>4</v>
      </c>
      <c r="H35" s="95" t="s">
        <v>14</v>
      </c>
      <c r="I35" s="96">
        <f>+VLOOKUP(A35,'Supporting data_Dailly Forecast'!$AO$196:$AP$241,2,0)</f>
        <v>9.7932707667350769</v>
      </c>
      <c r="J35" s="97">
        <f>IF(((VLOOKUP($A35,'Suporting data_Official DR LI'!$A$5:$Q$84,17,0))-'CBP and SS Dispatched'!I35)&gt;0,0,('CBP and SS Dispatched'!I35-((VLOOKUP($A35,'Suporting data_Official DR LI'!$A$5:$Q$84,17,0)))))</f>
        <v>3.6955837667350764</v>
      </c>
      <c r="K35" s="95" t="s">
        <v>352</v>
      </c>
      <c r="L35" s="97">
        <f>+VLOOKUP(A35,'Suporting data_Official DR LI'!$A$5:$Q$84,17,0)</f>
        <v>6.0976870000000005</v>
      </c>
      <c r="M35" s="97">
        <f t="shared" si="1"/>
        <v>3.6955837667350764</v>
      </c>
      <c r="N35" s="36"/>
      <c r="Q35" s="36"/>
    </row>
    <row r="36" spans="1:17" x14ac:dyDescent="0.2">
      <c r="A36" s="32" t="str">
        <f t="shared" si="3"/>
        <v>SS-42976</v>
      </c>
      <c r="B36" s="32">
        <v>18</v>
      </c>
      <c r="C36" s="32">
        <v>21</v>
      </c>
      <c r="D36" s="93" t="s">
        <v>37</v>
      </c>
      <c r="E36" s="82">
        <v>42976</v>
      </c>
      <c r="F36" s="94" t="s">
        <v>49</v>
      </c>
      <c r="G36" s="95">
        <v>4</v>
      </c>
      <c r="H36" s="95" t="s">
        <v>14</v>
      </c>
      <c r="I36" s="96">
        <f>+VLOOKUP(A36,'Supporting data_Dailly Forecast'!$AO$196:$AP$241,2,0)</f>
        <v>7.1461748331785202</v>
      </c>
      <c r="J36" s="97">
        <f>IF(((VLOOKUP($A36,'Suporting data_Official DR LI'!$A$5:$Q$84,17,0))-'CBP and SS Dispatched'!I36)&gt;0,0,('CBP and SS Dispatched'!I36-((VLOOKUP($A36,'Suporting data_Official DR LI'!$A$5:$Q$84,17,0)))))</f>
        <v>1.2850673331785201</v>
      </c>
      <c r="K36" s="95" t="s">
        <v>352</v>
      </c>
      <c r="L36" s="97">
        <f>+VLOOKUP(A36,'Suporting data_Official DR LI'!$A$5:$Q$84,17,0)</f>
        <v>5.8611075000000001</v>
      </c>
      <c r="M36" s="97">
        <f t="shared" si="1"/>
        <v>1.2850673331785201</v>
      </c>
      <c r="N36" s="36"/>
      <c r="Q36" s="36"/>
    </row>
    <row r="37" spans="1:17" x14ac:dyDescent="0.2">
      <c r="A37" s="32" t="str">
        <f t="shared" si="3"/>
        <v>SS-42978</v>
      </c>
      <c r="B37" s="32">
        <v>17</v>
      </c>
      <c r="C37" s="32">
        <v>20</v>
      </c>
      <c r="D37" s="93" t="s">
        <v>37</v>
      </c>
      <c r="E37" s="82">
        <v>42978</v>
      </c>
      <c r="F37" s="94" t="s">
        <v>46</v>
      </c>
      <c r="G37" s="95">
        <v>4</v>
      </c>
      <c r="H37" s="95" t="s">
        <v>14</v>
      </c>
      <c r="I37" s="96">
        <f>+VLOOKUP(A37,'Supporting data_Dailly Forecast'!$AO$196:$AP$241,2,0)</f>
        <v>11.445857927203178</v>
      </c>
      <c r="J37" s="97">
        <f>IF(((VLOOKUP($A37,'Suporting data_Official DR LI'!$A$5:$Q$84,17,0))-'CBP and SS Dispatched'!I37)&gt;0,0,('CBP and SS Dispatched'!I37-((VLOOKUP($A37,'Suporting data_Official DR LI'!$A$5:$Q$84,17,0)))))</f>
        <v>3.284064927203179</v>
      </c>
      <c r="K37" s="95" t="s">
        <v>352</v>
      </c>
      <c r="L37" s="97">
        <f>+VLOOKUP(A37,'Suporting data_Official DR LI'!$A$5:$Q$84,17,0)</f>
        <v>8.1617929999999994</v>
      </c>
      <c r="M37" s="97">
        <f t="shared" si="1"/>
        <v>3.284064927203179</v>
      </c>
      <c r="N37" s="36"/>
      <c r="Q37" s="36"/>
    </row>
    <row r="38" spans="1:17" x14ac:dyDescent="0.2">
      <c r="A38" s="32" t="str">
        <f t="shared" si="3"/>
        <v>SS-42979</v>
      </c>
      <c r="B38" s="32">
        <v>17</v>
      </c>
      <c r="C38" s="32">
        <v>20</v>
      </c>
      <c r="D38" s="93" t="s">
        <v>37</v>
      </c>
      <c r="E38" s="82">
        <v>42979</v>
      </c>
      <c r="F38" s="94" t="s">
        <v>46</v>
      </c>
      <c r="G38" s="95">
        <v>4</v>
      </c>
      <c r="H38" s="95" t="s">
        <v>14</v>
      </c>
      <c r="I38" s="96">
        <f>+VLOOKUP(A38,'Supporting data_Dailly Forecast'!$AO$196:$AP$241,2,0)</f>
        <v>11.691292032599449</v>
      </c>
      <c r="J38" s="97">
        <f>IF(((VLOOKUP($A38,'Suporting data_Official DR LI'!$A$5:$Q$84,17,0))-'CBP and SS Dispatched'!I38)&gt;0,0,('CBP and SS Dispatched'!I38-((VLOOKUP($A38,'Suporting data_Official DR LI'!$A$5:$Q$84,17,0)))))</f>
        <v>2.8519290325994486</v>
      </c>
      <c r="K38" s="95" t="s">
        <v>352</v>
      </c>
      <c r="L38" s="97">
        <f>+VLOOKUP(A38,'Suporting data_Official DR LI'!$A$5:$Q$84,17,0)</f>
        <v>8.8393630000000005</v>
      </c>
      <c r="M38" s="97">
        <f t="shared" si="1"/>
        <v>2.8519290325994486</v>
      </c>
      <c r="N38" s="36"/>
      <c r="Q38" s="36"/>
    </row>
    <row r="39" spans="1:17" x14ac:dyDescent="0.2">
      <c r="A39" s="32" t="str">
        <f t="shared" si="3"/>
        <v>SS-42980</v>
      </c>
      <c r="B39" s="32">
        <v>18</v>
      </c>
      <c r="C39" s="32">
        <v>21</v>
      </c>
      <c r="D39" s="93" t="s">
        <v>37</v>
      </c>
      <c r="E39" s="82">
        <v>42980</v>
      </c>
      <c r="F39" s="94" t="s">
        <v>49</v>
      </c>
      <c r="G39" s="95">
        <v>4</v>
      </c>
      <c r="H39" s="95" t="s">
        <v>14</v>
      </c>
      <c r="I39" s="96">
        <f>+VLOOKUP(A39,'Supporting data_Dailly Forecast'!$AO$196:$AP$241,2,0)</f>
        <v>8.4231596440076828</v>
      </c>
      <c r="J39" s="97">
        <f>IF(((VLOOKUP($A39,'Suporting data_Official DR LI'!$A$5:$Q$84,17,0))-'CBP and SS Dispatched'!I39)&gt;0,0,('CBP and SS Dispatched'!I39-((VLOOKUP($A39,'Suporting data_Official DR LI'!$A$5:$Q$84,17,0)))))</f>
        <v>0</v>
      </c>
      <c r="K39" s="95" t="s">
        <v>352</v>
      </c>
      <c r="L39" s="97">
        <f>+VLOOKUP(A39,'Suporting data_Official DR LI'!$A$5:$Q$84,17,0)</f>
        <v>10.6783678</v>
      </c>
      <c r="M39" s="97">
        <f t="shared" si="1"/>
        <v>-2.2552081559923174</v>
      </c>
      <c r="N39" s="36"/>
      <c r="Q39" s="36"/>
    </row>
    <row r="40" spans="1:17" x14ac:dyDescent="0.2">
      <c r="A40" s="32" t="str">
        <f t="shared" si="3"/>
        <v>SS-42983</v>
      </c>
      <c r="B40" s="32">
        <v>18</v>
      </c>
      <c r="C40" s="32">
        <v>20</v>
      </c>
      <c r="D40" s="93" t="s">
        <v>37</v>
      </c>
      <c r="E40" s="82">
        <v>42983</v>
      </c>
      <c r="F40" s="94" t="s">
        <v>50</v>
      </c>
      <c r="G40" s="95">
        <v>3</v>
      </c>
      <c r="H40" s="95" t="s">
        <v>14</v>
      </c>
      <c r="I40" s="96">
        <f>+VLOOKUP(A40,'Supporting data_Dailly Forecast'!$AO$196:$AP$241,2,0)</f>
        <v>8.7803418835004177</v>
      </c>
      <c r="J40" s="97">
        <f>IF(((VLOOKUP($A40,'Suporting data_Official DR LI'!$A$5:$Q$84,17,0))-'CBP and SS Dispatched'!I40)&gt;0,0,('CBP and SS Dispatched'!I40-((VLOOKUP($A40,'Suporting data_Official DR LI'!$A$5:$Q$84,17,0)))))</f>
        <v>5.454071083500418</v>
      </c>
      <c r="K40" s="95" t="s">
        <v>352</v>
      </c>
      <c r="L40" s="97">
        <f>+VLOOKUP(A40,'Suporting data_Official DR LI'!$A$5:$Q$84,17,0)</f>
        <v>3.3262708000000001</v>
      </c>
      <c r="M40" s="97">
        <f t="shared" si="1"/>
        <v>5.454071083500418</v>
      </c>
      <c r="N40" s="36"/>
      <c r="Q40" s="36"/>
    </row>
    <row r="41" spans="1:17" x14ac:dyDescent="0.2">
      <c r="A41" s="32" t="str">
        <f t="shared" si="3"/>
        <v>SS-42989</v>
      </c>
      <c r="B41" s="32">
        <v>18</v>
      </c>
      <c r="C41" s="32">
        <v>21</v>
      </c>
      <c r="D41" s="93" t="s">
        <v>37</v>
      </c>
      <c r="E41" s="82">
        <v>42989</v>
      </c>
      <c r="F41" s="94" t="s">
        <v>49</v>
      </c>
      <c r="G41" s="95">
        <v>4</v>
      </c>
      <c r="H41" s="95" t="s">
        <v>14</v>
      </c>
      <c r="I41" s="96">
        <f>+VLOOKUP(A41,'Supporting data_Dailly Forecast'!$AO$196:$AP$241,2,0)</f>
        <v>7.1223059445619583</v>
      </c>
      <c r="J41" s="97">
        <f>IF(((VLOOKUP($A41,'Suporting data_Official DR LI'!$A$5:$Q$84,17,0))-'CBP and SS Dispatched'!I41)&gt;0,0,('CBP and SS Dispatched'!I41-((VLOOKUP($A41,'Suporting data_Official DR LI'!$A$5:$Q$84,17,0)))))</f>
        <v>3.6865478445619582</v>
      </c>
      <c r="K41" s="95" t="s">
        <v>352</v>
      </c>
      <c r="L41" s="97">
        <f>+VLOOKUP(A41,'Suporting data_Official DR LI'!$A$5:$Q$84,17,0)</f>
        <v>3.4357581000000001</v>
      </c>
      <c r="M41" s="97">
        <f t="shared" si="1"/>
        <v>3.6865478445619582</v>
      </c>
      <c r="N41" s="36"/>
      <c r="Q41" s="36"/>
    </row>
    <row r="42" spans="1:17" x14ac:dyDescent="0.2">
      <c r="A42" s="32" t="str">
        <f t="shared" si="3"/>
        <v>SS-42990</v>
      </c>
      <c r="B42" s="32">
        <v>18</v>
      </c>
      <c r="C42" s="32">
        <v>21</v>
      </c>
      <c r="D42" s="93" t="s">
        <v>37</v>
      </c>
      <c r="E42" s="82">
        <v>42990</v>
      </c>
      <c r="F42" s="94" t="s">
        <v>49</v>
      </c>
      <c r="G42" s="95">
        <v>4</v>
      </c>
      <c r="H42" s="95" t="s">
        <v>14</v>
      </c>
      <c r="I42" s="96">
        <f>+VLOOKUP(A42,'Supporting data_Dailly Forecast'!$AO$196:$AP$241,2,0)</f>
        <v>6.7762071937322617</v>
      </c>
      <c r="J42" s="97">
        <f>IF(((VLOOKUP($A42,'Suporting data_Official DR LI'!$A$5:$Q$84,17,0))-'CBP and SS Dispatched'!I42)&gt;0,0,('CBP and SS Dispatched'!I42-((VLOOKUP($A42,'Suporting data_Official DR LI'!$A$5:$Q$84,17,0)))))</f>
        <v>4.8516865937322615</v>
      </c>
      <c r="K42" s="95" t="s">
        <v>352</v>
      </c>
      <c r="L42" s="97">
        <f>+VLOOKUP(A42,'Suporting data_Official DR LI'!$A$5:$Q$84,17,0)</f>
        <v>1.9245206000000001</v>
      </c>
      <c r="M42" s="97">
        <f t="shared" si="1"/>
        <v>4.8516865937322615</v>
      </c>
      <c r="N42" s="36"/>
      <c r="Q42" s="36"/>
    </row>
    <row r="43" spans="1:17" x14ac:dyDescent="0.2">
      <c r="A43" s="32" t="str">
        <f t="shared" si="3"/>
        <v>SS-43003</v>
      </c>
      <c r="B43" s="32">
        <v>18</v>
      </c>
      <c r="C43" s="32">
        <v>21</v>
      </c>
      <c r="D43" s="93" t="s">
        <v>37</v>
      </c>
      <c r="E43" s="82">
        <v>43003</v>
      </c>
      <c r="F43" s="94" t="s">
        <v>49</v>
      </c>
      <c r="G43" s="95">
        <v>4</v>
      </c>
      <c r="H43" s="95" t="s">
        <v>14</v>
      </c>
      <c r="I43" s="96">
        <f>+VLOOKUP(A43,'Supporting data_Dailly Forecast'!$AO$196:$AP$241,2,0)</f>
        <v>6.0124034434556961</v>
      </c>
      <c r="J43" s="97">
        <f>IF(((VLOOKUP($A43,'Suporting data_Official DR LI'!$A$5:$Q$84,17,0))-'CBP and SS Dispatched'!I43)&gt;0,0,('CBP and SS Dispatched'!I43-((VLOOKUP($A43,'Suporting data_Official DR LI'!$A$5:$Q$84,17,0)))))</f>
        <v>5.6882948434556964</v>
      </c>
      <c r="K43" s="95" t="s">
        <v>352</v>
      </c>
      <c r="L43" s="97">
        <f>+VLOOKUP(A43,'Suporting data_Official DR LI'!$A$5:$Q$84,17,0)</f>
        <v>0.32410860000000002</v>
      </c>
      <c r="M43" s="97">
        <f t="shared" si="1"/>
        <v>5.6882948434556964</v>
      </c>
      <c r="N43" s="36"/>
      <c r="Q43" s="36"/>
    </row>
    <row r="44" spans="1:17" x14ac:dyDescent="0.2">
      <c r="A44" s="32" t="str">
        <f t="shared" si="3"/>
        <v>SS-43004</v>
      </c>
      <c r="B44" s="32">
        <v>18</v>
      </c>
      <c r="C44" s="32">
        <v>21</v>
      </c>
      <c r="D44" s="93" t="s">
        <v>37</v>
      </c>
      <c r="E44" s="82">
        <v>43004</v>
      </c>
      <c r="F44" s="94" t="s">
        <v>49</v>
      </c>
      <c r="G44" s="95">
        <v>4</v>
      </c>
      <c r="H44" s="95" t="s">
        <v>14</v>
      </c>
      <c r="I44" s="96">
        <f>+VLOOKUP(A44,'Supporting data_Dailly Forecast'!$AO$196:$AP$241,2,0)</f>
        <v>5.8453211337327957</v>
      </c>
      <c r="J44" s="97">
        <f>IF(((VLOOKUP($A44,'Suporting data_Official DR LI'!$A$5:$Q$84,17,0))-'CBP and SS Dispatched'!I44)&gt;0,0,('CBP and SS Dispatched'!I44-((VLOOKUP($A44,'Suporting data_Official DR LI'!$A$5:$Q$84,17,0)))))</f>
        <v>4.9622073337327954</v>
      </c>
      <c r="K44" s="95" t="s">
        <v>352</v>
      </c>
      <c r="L44" s="97">
        <f>+VLOOKUP(A44,'Suporting data_Official DR LI'!$A$5:$Q$84,17,0)</f>
        <v>0.88311380000000006</v>
      </c>
      <c r="M44" s="97">
        <f t="shared" si="1"/>
        <v>4.9622073337327954</v>
      </c>
      <c r="N44" s="36"/>
      <c r="Q44" s="36"/>
    </row>
    <row r="45" spans="1:17" x14ac:dyDescent="0.2">
      <c r="A45" s="32" t="str">
        <f t="shared" si="3"/>
        <v>SS-43006</v>
      </c>
      <c r="B45" s="32">
        <v>18</v>
      </c>
      <c r="C45" s="32">
        <v>21</v>
      </c>
      <c r="D45" s="93" t="s">
        <v>37</v>
      </c>
      <c r="E45" s="82">
        <v>43006</v>
      </c>
      <c r="F45" s="94" t="s">
        <v>49</v>
      </c>
      <c r="G45" s="95">
        <v>4</v>
      </c>
      <c r="H45" s="95" t="s">
        <v>14</v>
      </c>
      <c r="I45" s="96">
        <f>+VLOOKUP(A45,'Supporting data_Dailly Forecast'!$AO$196:$AP$241,2,0)</f>
        <v>8.1275658458471298</v>
      </c>
      <c r="J45" s="97">
        <f>IF(((VLOOKUP($A45,'Suporting data_Official DR LI'!$A$5:$Q$84,17,0))-'CBP and SS Dispatched'!I45)&gt;0,0,('CBP and SS Dispatched'!I45-((VLOOKUP($A45,'Suporting data_Official DR LI'!$A$5:$Q$84,17,0)))))</f>
        <v>7.19275834584713</v>
      </c>
      <c r="K45" s="95" t="s">
        <v>352</v>
      </c>
      <c r="L45" s="97">
        <f>+VLOOKUP(A45,'Suporting data_Official DR LI'!$A$5:$Q$84,17,0)</f>
        <v>0.93480750000000001</v>
      </c>
      <c r="M45" s="97">
        <f t="shared" si="1"/>
        <v>7.19275834584713</v>
      </c>
      <c r="N45" s="36"/>
      <c r="Q45" s="36"/>
    </row>
    <row r="47" spans="1:17" x14ac:dyDescent="0.2">
      <c r="D47" s="99" t="s">
        <v>34</v>
      </c>
      <c r="E47" s="37"/>
      <c r="F47" s="38"/>
      <c r="G47" s="37">
        <f>SUM(G3:G45)</f>
        <v>148</v>
      </c>
    </row>
  </sheetData>
  <sortState ref="D3:J45">
    <sortCondition ref="D3:D45"/>
    <sortCondition ref="E3:E45"/>
  </sortState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8"/>
  <sheetViews>
    <sheetView workbookViewId="0"/>
  </sheetViews>
  <sheetFormatPr defaultColWidth="9.140625" defaultRowHeight="15" x14ac:dyDescent="0.25"/>
  <cols>
    <col min="1" max="1" width="46.5703125" style="1" bestFit="1" customWidth="1"/>
    <col min="2" max="2" width="14.85546875" style="1" customWidth="1"/>
    <col min="3" max="3" width="24.140625" style="1" customWidth="1"/>
    <col min="4" max="4" width="34.85546875" style="1" customWidth="1"/>
    <col min="5" max="5" width="44.5703125" style="1" customWidth="1"/>
    <col min="6" max="6" width="29.42578125" style="1" customWidth="1"/>
    <col min="7" max="16384" width="9.140625" style="1"/>
  </cols>
  <sheetData>
    <row r="1" spans="1:6" ht="15.75" x14ac:dyDescent="0.25">
      <c r="A1" s="10" t="s">
        <v>17</v>
      </c>
      <c r="B1" s="11"/>
      <c r="C1" s="11"/>
      <c r="D1" s="12"/>
      <c r="E1" s="12"/>
    </row>
    <row r="2" spans="1:6" x14ac:dyDescent="0.25">
      <c r="A2" s="2" t="s">
        <v>0</v>
      </c>
      <c r="B2" s="4" t="s">
        <v>1</v>
      </c>
      <c r="C2" s="3" t="s">
        <v>2</v>
      </c>
      <c r="D2" s="3" t="s">
        <v>3</v>
      </c>
      <c r="E2" s="3" t="s">
        <v>15</v>
      </c>
    </row>
    <row r="3" spans="1:6" x14ac:dyDescent="0.25">
      <c r="A3" s="6" t="s">
        <v>37</v>
      </c>
      <c r="B3" s="8" t="s">
        <v>40</v>
      </c>
      <c r="C3" s="7" t="s">
        <v>46</v>
      </c>
      <c r="D3" s="7">
        <v>4</v>
      </c>
      <c r="E3" s="7" t="s">
        <v>14</v>
      </c>
    </row>
    <row r="4" spans="1:6" x14ac:dyDescent="0.25">
      <c r="A4" s="6" t="s">
        <v>37</v>
      </c>
      <c r="B4" s="8">
        <v>42954</v>
      </c>
      <c r="C4" s="7" t="s">
        <v>47</v>
      </c>
      <c r="D4" s="7">
        <v>1</v>
      </c>
      <c r="E4" s="7" t="s">
        <v>14</v>
      </c>
    </row>
    <row r="5" spans="1:6" x14ac:dyDescent="0.25">
      <c r="A5" s="6" t="s">
        <v>37</v>
      </c>
      <c r="B5" s="8">
        <v>42955</v>
      </c>
      <c r="C5" s="7" t="s">
        <v>48</v>
      </c>
      <c r="D5" s="7">
        <v>2</v>
      </c>
      <c r="E5" s="7" t="s">
        <v>14</v>
      </c>
    </row>
    <row r="6" spans="1:6" x14ac:dyDescent="0.25">
      <c r="A6" s="6" t="s">
        <v>37</v>
      </c>
      <c r="B6" s="8">
        <v>42956</v>
      </c>
      <c r="C6" s="7" t="s">
        <v>104</v>
      </c>
      <c r="D6" s="7">
        <v>4</v>
      </c>
      <c r="E6" s="7" t="s">
        <v>55</v>
      </c>
    </row>
    <row r="7" spans="1:6" x14ac:dyDescent="0.25">
      <c r="A7" s="6" t="s">
        <v>37</v>
      </c>
      <c r="B7" s="8">
        <v>42957</v>
      </c>
      <c r="C7" s="7" t="s">
        <v>104</v>
      </c>
      <c r="D7" s="7">
        <v>4</v>
      </c>
      <c r="E7" s="7" t="s">
        <v>55</v>
      </c>
    </row>
    <row r="8" spans="1:6" x14ac:dyDescent="0.25">
      <c r="A8" s="6" t="s">
        <v>37</v>
      </c>
      <c r="B8" s="8">
        <v>42958</v>
      </c>
      <c r="C8" s="7" t="s">
        <v>105</v>
      </c>
      <c r="D8" s="7">
        <v>4</v>
      </c>
      <c r="E8" s="7" t="s">
        <v>55</v>
      </c>
    </row>
    <row r="9" spans="1:6" x14ac:dyDescent="0.25">
      <c r="A9" s="6" t="s">
        <v>37</v>
      </c>
      <c r="B9" s="8">
        <v>42969</v>
      </c>
      <c r="C9" s="7" t="s">
        <v>105</v>
      </c>
      <c r="D9" s="7">
        <v>4</v>
      </c>
      <c r="E9" s="7" t="s">
        <v>55</v>
      </c>
    </row>
    <row r="10" spans="1:6" x14ac:dyDescent="0.25">
      <c r="A10" s="6" t="s">
        <v>37</v>
      </c>
      <c r="B10" s="8">
        <v>42974</v>
      </c>
      <c r="C10" s="8" t="s">
        <v>49</v>
      </c>
      <c r="D10" s="7">
        <v>4</v>
      </c>
      <c r="E10" s="7" t="s">
        <v>55</v>
      </c>
      <c r="F10" s="14"/>
    </row>
    <row r="11" spans="1:6" x14ac:dyDescent="0.25">
      <c r="A11" s="6" t="s">
        <v>37</v>
      </c>
      <c r="B11" s="8" t="s">
        <v>21</v>
      </c>
      <c r="C11" s="7" t="s">
        <v>46</v>
      </c>
      <c r="D11" s="7">
        <v>4</v>
      </c>
      <c r="E11" s="7" t="s">
        <v>14</v>
      </c>
    </row>
    <row r="12" spans="1:6" x14ac:dyDescent="0.25">
      <c r="A12" s="6" t="s">
        <v>37</v>
      </c>
      <c r="B12" s="8" t="s">
        <v>23</v>
      </c>
      <c r="C12" s="7" t="s">
        <v>49</v>
      </c>
      <c r="D12" s="7">
        <v>4</v>
      </c>
      <c r="E12" s="7" t="s">
        <v>14</v>
      </c>
    </row>
    <row r="13" spans="1:6" ht="15" customHeight="1" x14ac:dyDescent="0.25">
      <c r="A13" s="6" t="s">
        <v>37</v>
      </c>
      <c r="B13" s="8">
        <v>42977</v>
      </c>
      <c r="C13" s="8" t="s">
        <v>46</v>
      </c>
      <c r="D13" s="7">
        <v>4</v>
      </c>
      <c r="E13" s="7" t="s">
        <v>55</v>
      </c>
    </row>
    <row r="14" spans="1:6" x14ac:dyDescent="0.25">
      <c r="A14" s="6" t="s">
        <v>37</v>
      </c>
      <c r="B14" s="8" t="s">
        <v>26</v>
      </c>
      <c r="C14" s="7" t="s">
        <v>46</v>
      </c>
      <c r="D14" s="7">
        <v>4</v>
      </c>
      <c r="E14" s="7" t="s">
        <v>14</v>
      </c>
    </row>
    <row r="15" spans="1:6" x14ac:dyDescent="0.25">
      <c r="A15" s="6" t="s">
        <v>37</v>
      </c>
      <c r="B15" s="8" t="s">
        <v>27</v>
      </c>
      <c r="C15" s="7" t="s">
        <v>46</v>
      </c>
      <c r="D15" s="7">
        <v>4</v>
      </c>
      <c r="E15" s="7" t="s">
        <v>14</v>
      </c>
    </row>
    <row r="16" spans="1:6" x14ac:dyDescent="0.25">
      <c r="A16" s="6" t="s">
        <v>37</v>
      </c>
      <c r="B16" s="8">
        <v>42980</v>
      </c>
      <c r="C16" s="7" t="s">
        <v>49</v>
      </c>
      <c r="D16" s="7">
        <v>4</v>
      </c>
      <c r="E16" s="7" t="s">
        <v>14</v>
      </c>
    </row>
    <row r="17" spans="1:6" x14ac:dyDescent="0.25">
      <c r="A17" s="6" t="s">
        <v>37</v>
      </c>
      <c r="B17" s="8">
        <v>42981</v>
      </c>
      <c r="C17" s="7" t="s">
        <v>46</v>
      </c>
      <c r="D17" s="7">
        <v>4</v>
      </c>
      <c r="E17" s="7" t="s">
        <v>55</v>
      </c>
    </row>
    <row r="18" spans="1:6" x14ac:dyDescent="0.25">
      <c r="A18" s="6" t="s">
        <v>37</v>
      </c>
      <c r="B18" s="8">
        <v>42983</v>
      </c>
      <c r="C18" s="7" t="s">
        <v>50</v>
      </c>
      <c r="D18" s="7">
        <v>3</v>
      </c>
      <c r="E18" s="7" t="s">
        <v>14</v>
      </c>
    </row>
    <row r="19" spans="1:6" x14ac:dyDescent="0.25">
      <c r="A19" s="6" t="s">
        <v>37</v>
      </c>
      <c r="B19" s="8">
        <v>42985</v>
      </c>
      <c r="C19" s="7" t="s">
        <v>49</v>
      </c>
      <c r="D19" s="7">
        <v>4</v>
      </c>
      <c r="E19" s="7" t="s">
        <v>55</v>
      </c>
    </row>
    <row r="20" spans="1:6" x14ac:dyDescent="0.25">
      <c r="A20" s="6" t="s">
        <v>37</v>
      </c>
      <c r="B20" s="8">
        <v>42988</v>
      </c>
      <c r="C20" s="8" t="s">
        <v>49</v>
      </c>
      <c r="D20" s="7">
        <v>4</v>
      </c>
      <c r="E20" s="7" t="s">
        <v>55</v>
      </c>
    </row>
    <row r="21" spans="1:6" x14ac:dyDescent="0.25">
      <c r="A21" s="6" t="s">
        <v>37</v>
      </c>
      <c r="B21" s="8" t="s">
        <v>43</v>
      </c>
      <c r="C21" s="7" t="s">
        <v>49</v>
      </c>
      <c r="D21" s="7">
        <v>4</v>
      </c>
      <c r="E21" s="7" t="s">
        <v>14</v>
      </c>
    </row>
    <row r="22" spans="1:6" x14ac:dyDescent="0.25">
      <c r="A22" s="6" t="s">
        <v>37</v>
      </c>
      <c r="B22" s="8" t="s">
        <v>44</v>
      </c>
      <c r="C22" s="7" t="s">
        <v>49</v>
      </c>
      <c r="D22" s="7">
        <v>4</v>
      </c>
      <c r="E22" s="7" t="s">
        <v>14</v>
      </c>
    </row>
    <row r="23" spans="1:6" x14ac:dyDescent="0.25">
      <c r="A23" s="6" t="s">
        <v>37</v>
      </c>
      <c r="B23" s="8" t="s">
        <v>45</v>
      </c>
      <c r="C23" s="7" t="s">
        <v>49</v>
      </c>
      <c r="D23" s="7">
        <v>4</v>
      </c>
      <c r="E23" s="7" t="s">
        <v>14</v>
      </c>
    </row>
    <row r="24" spans="1:6" ht="15" customHeight="1" x14ac:dyDescent="0.25">
      <c r="A24" s="6" t="s">
        <v>37</v>
      </c>
      <c r="B24" s="8">
        <v>43004</v>
      </c>
      <c r="C24" s="7" t="s">
        <v>49</v>
      </c>
      <c r="D24" s="7">
        <v>4</v>
      </c>
      <c r="E24" s="7" t="s">
        <v>14</v>
      </c>
    </row>
    <row r="25" spans="1:6" ht="15" customHeight="1" x14ac:dyDescent="0.25">
      <c r="A25" s="6" t="s">
        <v>37</v>
      </c>
      <c r="B25" s="8">
        <v>43005</v>
      </c>
      <c r="C25" s="7" t="s">
        <v>49</v>
      </c>
      <c r="D25" s="7">
        <v>4</v>
      </c>
      <c r="E25" s="7" t="s">
        <v>55</v>
      </c>
    </row>
    <row r="26" spans="1:6" ht="15" customHeight="1" x14ac:dyDescent="0.25">
      <c r="A26" s="6" t="s">
        <v>37</v>
      </c>
      <c r="B26" s="8">
        <v>43006</v>
      </c>
      <c r="C26" s="7" t="s">
        <v>49</v>
      </c>
      <c r="D26" s="7">
        <v>4</v>
      </c>
      <c r="E26" s="7" t="s">
        <v>14</v>
      </c>
    </row>
    <row r="27" spans="1:6" x14ac:dyDescent="0.25">
      <c r="A27" s="6" t="s">
        <v>12</v>
      </c>
      <c r="B27" s="8">
        <v>42877</v>
      </c>
      <c r="C27" s="8" t="s">
        <v>13</v>
      </c>
      <c r="D27" s="7">
        <v>4</v>
      </c>
      <c r="E27" s="7" t="s">
        <v>55</v>
      </c>
    </row>
    <row r="28" spans="1:6" x14ac:dyDescent="0.25">
      <c r="A28" s="6" t="s">
        <v>12</v>
      </c>
      <c r="B28" s="8">
        <v>42905</v>
      </c>
      <c r="C28" s="8" t="s">
        <v>13</v>
      </c>
      <c r="D28" s="7">
        <v>4</v>
      </c>
      <c r="E28" s="7" t="s">
        <v>55</v>
      </c>
    </row>
    <row r="29" spans="1:6" ht="15" customHeight="1" x14ac:dyDescent="0.25">
      <c r="A29" s="6" t="s">
        <v>12</v>
      </c>
      <c r="B29" s="8">
        <v>42906</v>
      </c>
      <c r="C29" s="7" t="s">
        <v>13</v>
      </c>
      <c r="D29" s="7">
        <v>4</v>
      </c>
      <c r="E29" s="7" t="s">
        <v>14</v>
      </c>
    </row>
    <row r="30" spans="1:6" ht="15" customHeight="1" x14ac:dyDescent="0.25">
      <c r="A30" s="6" t="s">
        <v>12</v>
      </c>
      <c r="B30" s="8">
        <v>42907</v>
      </c>
      <c r="C30" s="7" t="s">
        <v>13</v>
      </c>
      <c r="D30" s="7">
        <v>4</v>
      </c>
      <c r="E30" s="7" t="s">
        <v>14</v>
      </c>
    </row>
    <row r="31" spans="1:6" ht="15" customHeight="1" x14ac:dyDescent="0.25">
      <c r="A31" s="6" t="s">
        <v>12</v>
      </c>
      <c r="B31" s="8">
        <v>42908</v>
      </c>
      <c r="C31" s="7" t="s">
        <v>13</v>
      </c>
      <c r="D31" s="7">
        <v>4</v>
      </c>
      <c r="E31" s="7" t="s">
        <v>14</v>
      </c>
    </row>
    <row r="32" spans="1:6" ht="15" customHeight="1" x14ac:dyDescent="0.25">
      <c r="A32" s="6" t="s">
        <v>12</v>
      </c>
      <c r="B32" s="8" t="s">
        <v>18</v>
      </c>
      <c r="C32" s="7" t="s">
        <v>13</v>
      </c>
      <c r="D32" s="7">
        <v>4</v>
      </c>
      <c r="E32" s="7" t="s">
        <v>14</v>
      </c>
      <c r="F32" s="14"/>
    </row>
    <row r="33" spans="1:7" x14ac:dyDescent="0.25">
      <c r="A33" s="6" t="s">
        <v>12</v>
      </c>
      <c r="B33" s="8" t="s">
        <v>19</v>
      </c>
      <c r="C33" s="7" t="s">
        <v>13</v>
      </c>
      <c r="D33" s="7">
        <v>4</v>
      </c>
      <c r="E33" s="7" t="s">
        <v>14</v>
      </c>
      <c r="F33" s="9"/>
    </row>
    <row r="34" spans="1:7" ht="15" customHeight="1" x14ac:dyDescent="0.25">
      <c r="A34" s="6" t="s">
        <v>12</v>
      </c>
      <c r="B34" s="8">
        <v>42949</v>
      </c>
      <c r="C34" s="7" t="s">
        <v>13</v>
      </c>
      <c r="D34" s="7">
        <v>4</v>
      </c>
      <c r="E34" s="7" t="s">
        <v>14</v>
      </c>
      <c r="F34" s="15" t="s">
        <v>16</v>
      </c>
    </row>
    <row r="35" spans="1:7" x14ac:dyDescent="0.25">
      <c r="A35" s="6" t="s">
        <v>12</v>
      </c>
      <c r="B35" s="8">
        <v>42950</v>
      </c>
      <c r="C35" s="7" t="s">
        <v>13</v>
      </c>
      <c r="D35" s="7">
        <v>4</v>
      </c>
      <c r="E35" s="7" t="s">
        <v>14</v>
      </c>
    </row>
    <row r="36" spans="1:7" ht="15" customHeight="1" x14ac:dyDescent="0.25">
      <c r="A36" s="6" t="s">
        <v>12</v>
      </c>
      <c r="B36" s="8" t="s">
        <v>20</v>
      </c>
      <c r="C36" s="7" t="s">
        <v>13</v>
      </c>
      <c r="D36" s="7">
        <v>4</v>
      </c>
      <c r="E36" s="7" t="s">
        <v>14</v>
      </c>
    </row>
    <row r="37" spans="1:7" x14ac:dyDescent="0.25">
      <c r="A37" s="6" t="s">
        <v>12</v>
      </c>
      <c r="B37" s="8" t="s">
        <v>21</v>
      </c>
      <c r="C37" s="7" t="s">
        <v>13</v>
      </c>
      <c r="D37" s="7">
        <v>4</v>
      </c>
      <c r="E37" s="7" t="s">
        <v>14</v>
      </c>
    </row>
    <row r="38" spans="1:7" ht="15" customHeight="1" x14ac:dyDescent="0.25">
      <c r="A38" s="6" t="s">
        <v>12</v>
      </c>
      <c r="B38" s="8" t="s">
        <v>23</v>
      </c>
      <c r="C38" s="7" t="s">
        <v>13</v>
      </c>
      <c r="D38" s="7">
        <v>4</v>
      </c>
      <c r="E38" s="7" t="s">
        <v>14</v>
      </c>
    </row>
    <row r="39" spans="1:7" x14ac:dyDescent="0.25">
      <c r="A39" s="6" t="s">
        <v>12</v>
      </c>
      <c r="B39" s="8" t="s">
        <v>24</v>
      </c>
      <c r="C39" s="7" t="s">
        <v>13</v>
      </c>
      <c r="D39" s="7">
        <v>4</v>
      </c>
      <c r="E39" s="7" t="s">
        <v>14</v>
      </c>
    </row>
    <row r="40" spans="1:7" x14ac:dyDescent="0.25">
      <c r="A40" s="6" t="s">
        <v>12</v>
      </c>
      <c r="B40" s="8" t="s">
        <v>26</v>
      </c>
      <c r="C40" s="7" t="s">
        <v>13</v>
      </c>
      <c r="D40" s="7">
        <v>4</v>
      </c>
      <c r="E40" s="7" t="s">
        <v>14</v>
      </c>
    </row>
    <row r="41" spans="1:7" x14ac:dyDescent="0.25">
      <c r="A41" s="6" t="s">
        <v>12</v>
      </c>
      <c r="B41" s="8" t="s">
        <v>27</v>
      </c>
      <c r="C41" s="7" t="s">
        <v>13</v>
      </c>
      <c r="D41" s="7">
        <v>4</v>
      </c>
      <c r="E41" s="7" t="s">
        <v>14</v>
      </c>
    </row>
    <row r="42" spans="1:7" x14ac:dyDescent="0.25">
      <c r="A42" s="6" t="s">
        <v>12</v>
      </c>
      <c r="B42" s="8">
        <v>42983</v>
      </c>
      <c r="C42" s="8" t="s">
        <v>13</v>
      </c>
      <c r="D42" s="7">
        <v>4</v>
      </c>
      <c r="E42" s="7" t="s">
        <v>55</v>
      </c>
    </row>
    <row r="43" spans="1:7" x14ac:dyDescent="0.25">
      <c r="A43" s="6" t="s">
        <v>12</v>
      </c>
      <c r="B43" s="8">
        <v>42989</v>
      </c>
      <c r="C43" s="7" t="s">
        <v>25</v>
      </c>
      <c r="D43" s="7">
        <v>2</v>
      </c>
      <c r="E43" s="7" t="s">
        <v>14</v>
      </c>
    </row>
    <row r="44" spans="1:7" ht="15" customHeight="1" x14ac:dyDescent="0.25">
      <c r="A44" s="6" t="s">
        <v>12</v>
      </c>
      <c r="B44" s="8" t="s">
        <v>28</v>
      </c>
      <c r="C44" s="7" t="s">
        <v>25</v>
      </c>
      <c r="D44" s="7">
        <v>2</v>
      </c>
      <c r="E44" s="7" t="s">
        <v>14</v>
      </c>
    </row>
    <row r="45" spans="1:7" ht="15" customHeight="1" x14ac:dyDescent="0.25">
      <c r="A45" s="6" t="s">
        <v>12</v>
      </c>
      <c r="B45" s="8" t="s">
        <v>29</v>
      </c>
      <c r="C45" s="8" t="s">
        <v>25</v>
      </c>
      <c r="D45" s="7">
        <v>2</v>
      </c>
      <c r="E45" s="7" t="s">
        <v>14</v>
      </c>
      <c r="G45" s="1" t="s">
        <v>16</v>
      </c>
    </row>
    <row r="46" spans="1:7" x14ac:dyDescent="0.25">
      <c r="A46" s="6" t="s">
        <v>12</v>
      </c>
      <c r="B46" s="8">
        <v>43026</v>
      </c>
      <c r="C46" s="8" t="s">
        <v>25</v>
      </c>
      <c r="D46" s="7">
        <v>2</v>
      </c>
      <c r="E46" s="7" t="s">
        <v>55</v>
      </c>
    </row>
    <row r="47" spans="1:7" ht="15" customHeight="1" x14ac:dyDescent="0.25">
      <c r="A47" s="6" t="s">
        <v>12</v>
      </c>
      <c r="B47" s="8" t="s">
        <v>30</v>
      </c>
      <c r="C47" s="8" t="s">
        <v>22</v>
      </c>
      <c r="D47" s="7">
        <v>3</v>
      </c>
      <c r="E47" s="7" t="s">
        <v>14</v>
      </c>
    </row>
    <row r="48" spans="1:7" x14ac:dyDescent="0.25">
      <c r="A48" s="6" t="s">
        <v>12</v>
      </c>
      <c r="B48" s="8" t="s">
        <v>31</v>
      </c>
      <c r="C48" s="8" t="s">
        <v>13</v>
      </c>
      <c r="D48" s="7">
        <v>4</v>
      </c>
      <c r="E48" s="7" t="s">
        <v>14</v>
      </c>
    </row>
    <row r="49" spans="1:5" x14ac:dyDescent="0.25">
      <c r="A49" s="6" t="s">
        <v>12</v>
      </c>
      <c r="B49" s="8" t="s">
        <v>32</v>
      </c>
      <c r="C49" s="8" t="s">
        <v>25</v>
      </c>
      <c r="D49" s="7">
        <v>2</v>
      </c>
      <c r="E49" s="7" t="s">
        <v>14</v>
      </c>
    </row>
    <row r="50" spans="1:5" x14ac:dyDescent="0.25">
      <c r="A50" s="6" t="s">
        <v>12</v>
      </c>
      <c r="B50" s="8" t="s">
        <v>33</v>
      </c>
      <c r="C50" s="8" t="s">
        <v>25</v>
      </c>
      <c r="D50" s="7">
        <v>2</v>
      </c>
      <c r="E50" s="7" t="s">
        <v>14</v>
      </c>
    </row>
    <row r="51" spans="1:5" x14ac:dyDescent="0.25">
      <c r="A51" s="6" t="s">
        <v>4</v>
      </c>
      <c r="B51" s="8">
        <v>42858</v>
      </c>
      <c r="C51" s="7" t="s">
        <v>13</v>
      </c>
      <c r="D51" s="7">
        <v>4</v>
      </c>
      <c r="E51" s="7" t="s">
        <v>55</v>
      </c>
    </row>
    <row r="52" spans="1:5" x14ac:dyDescent="0.25">
      <c r="A52" s="6" t="s">
        <v>4</v>
      </c>
      <c r="B52" s="8">
        <v>42859</v>
      </c>
      <c r="C52" s="7" t="s">
        <v>13</v>
      </c>
      <c r="D52" s="7">
        <v>4</v>
      </c>
      <c r="E52" s="7" t="s">
        <v>55</v>
      </c>
    </row>
    <row r="53" spans="1:5" x14ac:dyDescent="0.25">
      <c r="A53" s="6" t="s">
        <v>4</v>
      </c>
      <c r="B53" s="8">
        <v>42860</v>
      </c>
      <c r="C53" s="7" t="s">
        <v>13</v>
      </c>
      <c r="D53" s="7">
        <v>4</v>
      </c>
      <c r="E53" s="7" t="s">
        <v>55</v>
      </c>
    </row>
    <row r="54" spans="1:5" x14ac:dyDescent="0.25">
      <c r="A54" s="6" t="s">
        <v>4</v>
      </c>
      <c r="B54" s="8">
        <v>42879</v>
      </c>
      <c r="C54" s="7" t="s">
        <v>90</v>
      </c>
      <c r="D54" s="7">
        <v>4</v>
      </c>
      <c r="E54" s="7" t="s">
        <v>55</v>
      </c>
    </row>
    <row r="55" spans="1:5" x14ac:dyDescent="0.25">
      <c r="A55" s="6" t="s">
        <v>4</v>
      </c>
      <c r="B55" s="8">
        <v>42886</v>
      </c>
      <c r="C55" s="7" t="s">
        <v>91</v>
      </c>
      <c r="D55" s="7">
        <v>4</v>
      </c>
      <c r="E55" s="7" t="s">
        <v>55</v>
      </c>
    </row>
    <row r="56" spans="1:5" x14ac:dyDescent="0.25">
      <c r="A56" s="6" t="s">
        <v>4</v>
      </c>
      <c r="B56" s="8">
        <v>42901</v>
      </c>
      <c r="C56" s="7" t="s">
        <v>13</v>
      </c>
      <c r="D56" s="7">
        <v>4</v>
      </c>
      <c r="E56" s="7" t="s">
        <v>55</v>
      </c>
    </row>
    <row r="57" spans="1:5" x14ac:dyDescent="0.25">
      <c r="A57" s="6" t="s">
        <v>4</v>
      </c>
      <c r="B57" s="8">
        <v>42902</v>
      </c>
      <c r="C57" s="7" t="s">
        <v>13</v>
      </c>
      <c r="D57" s="7">
        <v>4</v>
      </c>
      <c r="E57" s="7" t="s">
        <v>55</v>
      </c>
    </row>
    <row r="58" spans="1:5" x14ac:dyDescent="0.25">
      <c r="A58" s="6" t="s">
        <v>4</v>
      </c>
      <c r="B58" s="8">
        <v>42906</v>
      </c>
      <c r="C58" s="7" t="s">
        <v>13</v>
      </c>
      <c r="D58" s="7">
        <v>4</v>
      </c>
      <c r="E58" s="7" t="s">
        <v>55</v>
      </c>
    </row>
    <row r="59" spans="1:5" x14ac:dyDescent="0.25">
      <c r="A59" s="6" t="s">
        <v>4</v>
      </c>
      <c r="B59" s="8">
        <v>42921</v>
      </c>
      <c r="C59" s="7" t="s">
        <v>92</v>
      </c>
      <c r="D59" s="7">
        <v>4</v>
      </c>
      <c r="E59" s="7" t="s">
        <v>55</v>
      </c>
    </row>
    <row r="60" spans="1:5" x14ac:dyDescent="0.25">
      <c r="A60" s="6" t="s">
        <v>4</v>
      </c>
      <c r="B60" s="8">
        <v>42923</v>
      </c>
      <c r="C60" s="7" t="s">
        <v>13</v>
      </c>
      <c r="D60" s="7">
        <v>4</v>
      </c>
      <c r="E60" s="7" t="s">
        <v>55</v>
      </c>
    </row>
    <row r="61" spans="1:5" x14ac:dyDescent="0.25">
      <c r="A61" s="6" t="s">
        <v>4</v>
      </c>
      <c r="B61" s="8" t="s">
        <v>19</v>
      </c>
      <c r="C61" s="7" t="s">
        <v>13</v>
      </c>
      <c r="D61" s="7">
        <v>4</v>
      </c>
      <c r="E61" s="7" t="s">
        <v>14</v>
      </c>
    </row>
    <row r="62" spans="1:5" x14ac:dyDescent="0.25">
      <c r="A62" s="6" t="s">
        <v>4</v>
      </c>
      <c r="B62" s="8">
        <v>42949</v>
      </c>
      <c r="C62" s="7" t="s">
        <v>13</v>
      </c>
      <c r="D62" s="7">
        <v>4</v>
      </c>
      <c r="E62" s="7" t="s">
        <v>14</v>
      </c>
    </row>
    <row r="63" spans="1:5" x14ac:dyDescent="0.25">
      <c r="A63" s="6" t="s">
        <v>4</v>
      </c>
      <c r="B63" s="8" t="s">
        <v>21</v>
      </c>
      <c r="C63" s="7" t="s">
        <v>22</v>
      </c>
      <c r="D63" s="7">
        <v>3</v>
      </c>
      <c r="E63" s="7" t="s">
        <v>14</v>
      </c>
    </row>
    <row r="64" spans="1:5" ht="15" customHeight="1" x14ac:dyDescent="0.25">
      <c r="A64" s="6" t="s">
        <v>4</v>
      </c>
      <c r="B64" s="8">
        <v>42976</v>
      </c>
      <c r="C64" s="8" t="s">
        <v>13</v>
      </c>
      <c r="D64" s="7">
        <v>4</v>
      </c>
      <c r="E64" s="7" t="s">
        <v>55</v>
      </c>
    </row>
    <row r="65" spans="1:8" x14ac:dyDescent="0.25">
      <c r="A65" s="6" t="s">
        <v>4</v>
      </c>
      <c r="B65" s="8" t="s">
        <v>24</v>
      </c>
      <c r="C65" s="7" t="s">
        <v>25</v>
      </c>
      <c r="D65" s="7">
        <v>2</v>
      </c>
      <c r="E65" s="7" t="s">
        <v>14</v>
      </c>
      <c r="H65" s="1" t="s">
        <v>16</v>
      </c>
    </row>
    <row r="66" spans="1:8" x14ac:dyDescent="0.25">
      <c r="A66" s="6" t="s">
        <v>4</v>
      </c>
      <c r="B66" s="8" t="s">
        <v>26</v>
      </c>
      <c r="C66" s="7" t="s">
        <v>13</v>
      </c>
      <c r="D66" s="7">
        <v>4</v>
      </c>
      <c r="E66" s="7" t="s">
        <v>14</v>
      </c>
    </row>
    <row r="67" spans="1:8" x14ac:dyDescent="0.25">
      <c r="A67" s="6" t="s">
        <v>4</v>
      </c>
      <c r="B67" s="8" t="s">
        <v>27</v>
      </c>
      <c r="C67" s="7" t="s">
        <v>13</v>
      </c>
      <c r="D67" s="7">
        <v>4</v>
      </c>
      <c r="E67" s="7" t="s">
        <v>14</v>
      </c>
    </row>
    <row r="68" spans="1:8" x14ac:dyDescent="0.25">
      <c r="A68" s="6" t="s">
        <v>4</v>
      </c>
      <c r="B68" s="8">
        <v>42989</v>
      </c>
      <c r="C68" s="7" t="s">
        <v>56</v>
      </c>
      <c r="D68" s="7">
        <v>2</v>
      </c>
      <c r="E68" s="7" t="s">
        <v>55</v>
      </c>
    </row>
    <row r="69" spans="1:8" x14ac:dyDescent="0.25">
      <c r="A69" s="6" t="s">
        <v>4</v>
      </c>
      <c r="B69" s="8">
        <v>43003</v>
      </c>
      <c r="C69" s="7" t="s">
        <v>57</v>
      </c>
      <c r="D69" s="7">
        <v>2</v>
      </c>
      <c r="E69" s="7" t="s">
        <v>55</v>
      </c>
    </row>
    <row r="70" spans="1:8" x14ac:dyDescent="0.25">
      <c r="A70" s="6" t="s">
        <v>4</v>
      </c>
      <c r="B70" s="8">
        <v>43012</v>
      </c>
      <c r="C70" s="7" t="s">
        <v>57</v>
      </c>
      <c r="D70" s="7">
        <v>2</v>
      </c>
      <c r="E70" s="7" t="s">
        <v>55</v>
      </c>
    </row>
    <row r="71" spans="1:8" ht="15" customHeight="1" x14ac:dyDescent="0.25">
      <c r="A71" s="6" t="s">
        <v>4</v>
      </c>
      <c r="B71" s="8">
        <v>43017</v>
      </c>
      <c r="C71" s="7" t="s">
        <v>56</v>
      </c>
      <c r="D71" s="7">
        <v>2</v>
      </c>
      <c r="E71" s="7" t="s">
        <v>55</v>
      </c>
    </row>
    <row r="72" spans="1:8" ht="15" customHeight="1" x14ac:dyDescent="0.25">
      <c r="A72" s="6" t="s">
        <v>4</v>
      </c>
      <c r="B72" s="8">
        <v>43024</v>
      </c>
      <c r="C72" s="7" t="s">
        <v>56</v>
      </c>
      <c r="D72" s="7">
        <v>2</v>
      </c>
      <c r="E72" s="7" t="s">
        <v>55</v>
      </c>
      <c r="F72" s="14"/>
    </row>
    <row r="73" spans="1:8" ht="15" customHeight="1" x14ac:dyDescent="0.25">
      <c r="A73" s="6" t="s">
        <v>4</v>
      </c>
      <c r="B73" s="8">
        <v>43026</v>
      </c>
      <c r="C73" s="7" t="s">
        <v>359</v>
      </c>
      <c r="D73" s="7">
        <v>2</v>
      </c>
      <c r="E73" s="7" t="s">
        <v>55</v>
      </c>
      <c r="F73" s="14"/>
    </row>
    <row r="74" spans="1:8" ht="15" customHeight="1" x14ac:dyDescent="0.25">
      <c r="A74" s="6" t="s">
        <v>4</v>
      </c>
      <c r="B74" s="8" t="s">
        <v>30</v>
      </c>
      <c r="C74" s="8" t="s">
        <v>25</v>
      </c>
      <c r="D74" s="7">
        <v>2</v>
      </c>
      <c r="E74" s="7" t="s">
        <v>14</v>
      </c>
      <c r="F74" s="14" t="s">
        <v>16</v>
      </c>
    </row>
    <row r="75" spans="1:8" ht="15" customHeight="1" x14ac:dyDescent="0.25">
      <c r="A75" s="6" t="s">
        <v>4</v>
      </c>
      <c r="B75" s="8" t="s">
        <v>31</v>
      </c>
      <c r="C75" s="8" t="s">
        <v>13</v>
      </c>
      <c r="D75" s="7">
        <v>4</v>
      </c>
      <c r="E75" s="7" t="s">
        <v>14</v>
      </c>
    </row>
    <row r="76" spans="1:8" x14ac:dyDescent="0.25">
      <c r="A76" s="6" t="s">
        <v>4</v>
      </c>
      <c r="B76" s="8" t="s">
        <v>32</v>
      </c>
      <c r="C76" s="8" t="s">
        <v>25</v>
      </c>
      <c r="D76" s="7">
        <v>2</v>
      </c>
      <c r="E76" s="7" t="s">
        <v>14</v>
      </c>
    </row>
    <row r="78" spans="1:8" x14ac:dyDescent="0.25">
      <c r="A78" s="5" t="s">
        <v>51</v>
      </c>
      <c r="D78" s="13">
        <f>SUM(D3:D77)</f>
        <v>258</v>
      </c>
    </row>
  </sheetData>
  <sortState ref="A3:E76">
    <sortCondition descending="1" ref="A3:A76"/>
    <sortCondition ref="B3:B76"/>
  </sortState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W295"/>
  <sheetViews>
    <sheetView workbookViewId="0"/>
  </sheetViews>
  <sheetFormatPr defaultColWidth="9.140625" defaultRowHeight="12.75" x14ac:dyDescent="0.2"/>
  <cols>
    <col min="1" max="1" width="16.42578125" style="40" customWidth="1"/>
    <col min="2" max="2" width="15.5703125" style="40" bestFit="1" customWidth="1"/>
    <col min="3" max="3" width="14.85546875" style="40" bestFit="1" customWidth="1"/>
    <col min="4" max="4" width="11.28515625" style="40" bestFit="1" customWidth="1"/>
    <col min="5" max="5" width="17.7109375" style="40" bestFit="1" customWidth="1"/>
    <col min="6" max="14" width="7.7109375" style="40" customWidth="1"/>
    <col min="15" max="29" width="8.7109375" style="40" customWidth="1"/>
    <col min="30" max="30" width="7.42578125" style="40" customWidth="1"/>
    <col min="31" max="31" width="7.5703125" style="40" bestFit="1" customWidth="1"/>
    <col min="32" max="32" width="6.85546875" style="40" bestFit="1" customWidth="1"/>
    <col min="33" max="33" width="11.28515625" style="40" bestFit="1" customWidth="1"/>
    <col min="34" max="34" width="10.28515625" style="40" bestFit="1" customWidth="1"/>
    <col min="35" max="35" width="15" style="40" bestFit="1" customWidth="1"/>
    <col min="36" max="36" width="14" style="40" bestFit="1" customWidth="1"/>
    <col min="37" max="37" width="4" style="40" bestFit="1" customWidth="1"/>
    <col min="38" max="38" width="28.7109375" style="40" bestFit="1" customWidth="1"/>
    <col min="39" max="39" width="10.42578125" style="40" bestFit="1" customWidth="1"/>
    <col min="40" max="40" width="9.140625" style="40"/>
    <col min="41" max="41" width="12.85546875" style="40" bestFit="1" customWidth="1"/>
    <col min="42" max="42" width="34.85546875" style="40" bestFit="1" customWidth="1"/>
    <col min="43" max="43" width="9.7109375" style="40" customWidth="1"/>
    <col min="44" max="44" width="14.28515625" style="40" bestFit="1" customWidth="1"/>
    <col min="45" max="45" width="14" style="41" bestFit="1" customWidth="1"/>
    <col min="46" max="46" width="5.5703125" style="40" bestFit="1" customWidth="1"/>
    <col min="47" max="47" width="7" style="40" bestFit="1" customWidth="1"/>
    <col min="48" max="48" width="14.28515625" style="40" bestFit="1" customWidth="1"/>
    <col min="49" max="16384" width="9.140625" style="40"/>
  </cols>
  <sheetData>
    <row r="1" spans="1:47" x14ac:dyDescent="0.2">
      <c r="A1" s="39" t="s">
        <v>342</v>
      </c>
    </row>
    <row r="2" spans="1:47" x14ac:dyDescent="0.2">
      <c r="A2" s="39" t="s">
        <v>343</v>
      </c>
    </row>
    <row r="3" spans="1:47" s="46" customFormat="1" x14ac:dyDescent="0.2">
      <c r="A3" s="42" t="s">
        <v>227</v>
      </c>
      <c r="B3" s="42" t="s">
        <v>107</v>
      </c>
      <c r="C3" s="42" t="s">
        <v>108</v>
      </c>
      <c r="D3" s="42" t="s">
        <v>109</v>
      </c>
      <c r="E3" s="42" t="s">
        <v>110</v>
      </c>
      <c r="F3" s="42" t="s">
        <v>111</v>
      </c>
      <c r="G3" s="42" t="s">
        <v>112</v>
      </c>
      <c r="H3" s="42" t="s">
        <v>113</v>
      </c>
      <c r="I3" s="42" t="s">
        <v>114</v>
      </c>
      <c r="J3" s="42" t="s">
        <v>115</v>
      </c>
      <c r="K3" s="42" t="s">
        <v>116</v>
      </c>
      <c r="L3" s="42" t="s">
        <v>117</v>
      </c>
      <c r="M3" s="42" t="s">
        <v>118</v>
      </c>
      <c r="N3" s="42" t="s">
        <v>119</v>
      </c>
      <c r="O3" s="42" t="s">
        <v>120</v>
      </c>
      <c r="P3" s="42" t="s">
        <v>121</v>
      </c>
      <c r="Q3" s="43" t="s">
        <v>122</v>
      </c>
      <c r="R3" s="44" t="s">
        <v>123</v>
      </c>
      <c r="S3" s="43" t="s">
        <v>124</v>
      </c>
      <c r="T3" s="44" t="s">
        <v>125</v>
      </c>
      <c r="U3" s="43" t="s">
        <v>126</v>
      </c>
      <c r="V3" s="44" t="s">
        <v>127</v>
      </c>
      <c r="W3" s="43" t="s">
        <v>128</v>
      </c>
      <c r="X3" s="44" t="s">
        <v>129</v>
      </c>
      <c r="Y3" s="43" t="s">
        <v>130</v>
      </c>
      <c r="Z3" s="43" t="s">
        <v>131</v>
      </c>
      <c r="AA3" s="43" t="s">
        <v>132</v>
      </c>
      <c r="AB3" s="43" t="s">
        <v>133</v>
      </c>
      <c r="AC3" s="43" t="s">
        <v>134</v>
      </c>
      <c r="AD3" s="43" t="s">
        <v>135</v>
      </c>
      <c r="AE3" s="43" t="s">
        <v>156</v>
      </c>
      <c r="AF3" s="43" t="s">
        <v>157</v>
      </c>
      <c r="AG3" s="45" t="s">
        <v>183</v>
      </c>
      <c r="AH3" s="45" t="s">
        <v>184</v>
      </c>
      <c r="AI3" s="45" t="s">
        <v>185</v>
      </c>
      <c r="AJ3" s="45" t="s">
        <v>186</v>
      </c>
      <c r="AK3" s="45" t="s">
        <v>106</v>
      </c>
      <c r="AL3" s="43" t="s">
        <v>150</v>
      </c>
      <c r="AM3" s="43" t="s">
        <v>153</v>
      </c>
      <c r="AO3" s="40"/>
      <c r="AS3" s="26" t="s">
        <v>153</v>
      </c>
      <c r="AT3" s="40" t="s">
        <v>187</v>
      </c>
      <c r="AU3" s="40" t="s">
        <v>345</v>
      </c>
    </row>
    <row r="4" spans="1:47" s="19" customFormat="1" x14ac:dyDescent="0.2">
      <c r="A4" s="47" t="str">
        <f>+CONCATENATE("SS","-",AM4)</f>
        <v>SS-42956</v>
      </c>
      <c r="B4" s="47" t="s">
        <v>146</v>
      </c>
      <c r="C4" s="47" t="s">
        <v>137</v>
      </c>
      <c r="D4" s="48">
        <v>1009</v>
      </c>
      <c r="E4" s="49">
        <v>42956.209479166668</v>
      </c>
      <c r="F4" s="50">
        <v>0</v>
      </c>
      <c r="G4" s="50">
        <v>0</v>
      </c>
      <c r="H4" s="50">
        <v>0</v>
      </c>
      <c r="I4" s="50">
        <v>0</v>
      </c>
      <c r="J4" s="50">
        <v>0</v>
      </c>
      <c r="K4" s="50">
        <v>0</v>
      </c>
      <c r="L4" s="50">
        <v>0</v>
      </c>
      <c r="M4" s="50">
        <v>0</v>
      </c>
      <c r="N4" s="50">
        <v>0</v>
      </c>
      <c r="O4" s="50">
        <v>0</v>
      </c>
      <c r="P4" s="50">
        <v>0</v>
      </c>
      <c r="Q4" s="50">
        <v>0</v>
      </c>
      <c r="R4" s="50">
        <v>0.71445697546005249</v>
      </c>
      <c r="S4" s="50">
        <v>0.72598052024841309</v>
      </c>
      <c r="T4" s="50">
        <v>0.84752720594406128</v>
      </c>
      <c r="U4" s="50">
        <v>0.70293354988098145</v>
      </c>
      <c r="V4" s="50">
        <v>0.61613363027572632</v>
      </c>
      <c r="W4" s="50">
        <v>0.48398700356483459</v>
      </c>
      <c r="X4" s="50">
        <v>0.42636951804161072</v>
      </c>
      <c r="Y4" s="50">
        <v>0.40332251787185669</v>
      </c>
      <c r="Z4" s="50">
        <v>0</v>
      </c>
      <c r="AA4" s="50">
        <v>0</v>
      </c>
      <c r="AB4" s="50">
        <v>0</v>
      </c>
      <c r="AC4" s="50">
        <v>0</v>
      </c>
      <c r="AD4" s="51">
        <v>0.6753123819828033</v>
      </c>
      <c r="AE4" s="47">
        <f>+VLOOKUP($A4,'2017 Exceptions Report'!$B$2:$D$32,2,0)</f>
        <v>18</v>
      </c>
      <c r="AF4" s="47">
        <f>+VLOOKUP($A4,'2017 Exceptions Report'!$B$2:$D$32,3,0)</f>
        <v>21</v>
      </c>
      <c r="AG4" s="52" t="str">
        <f>+CONCATENATE("HE",AE4)</f>
        <v>HE18</v>
      </c>
      <c r="AH4" s="52" t="str">
        <f>+CONCATENATE("HE",AF4)</f>
        <v>HE21</v>
      </c>
      <c r="AI4" s="52" t="str">
        <f>+VLOOKUP(AG4,$AT$3:$AU$26,2,0)</f>
        <v>w</v>
      </c>
      <c r="AJ4" s="52" t="str">
        <f>+VLOOKUP(AH4,$AT$3:$AU$26,2,0)</f>
        <v>z</v>
      </c>
      <c r="AK4" s="52">
        <v>4</v>
      </c>
      <c r="AL4" s="53">
        <f ca="1">AVERAGE(INDIRECT(CONCATENATE(AI4,AK4,":",AJ4,AK4)))</f>
        <v>0.3284197598695755</v>
      </c>
      <c r="AM4" s="54">
        <f>+DATE(YEAR(E4),MONTH(E4),DAY(E4))</f>
        <v>42956</v>
      </c>
      <c r="AO4" s="55" t="s">
        <v>139</v>
      </c>
      <c r="AP4" s="40" t="s">
        <v>151</v>
      </c>
      <c r="AQ4" s="40"/>
      <c r="AS4" s="18">
        <v>42956</v>
      </c>
      <c r="AT4" s="40" t="s">
        <v>188</v>
      </c>
      <c r="AU4" s="40" t="s">
        <v>172</v>
      </c>
    </row>
    <row r="5" spans="1:47" s="19" customFormat="1" x14ac:dyDescent="0.2">
      <c r="A5" s="47" t="str">
        <f t="shared" ref="A5:A55" si="0">+CONCATENATE("SS","-",AM5)</f>
        <v>SS-42956</v>
      </c>
      <c r="B5" s="47" t="s">
        <v>147</v>
      </c>
      <c r="C5" s="47" t="s">
        <v>137</v>
      </c>
      <c r="D5" s="48">
        <v>3616</v>
      </c>
      <c r="E5" s="49">
        <v>42956.209479166668</v>
      </c>
      <c r="F5" s="50">
        <v>0</v>
      </c>
      <c r="G5" s="50">
        <v>0</v>
      </c>
      <c r="H5" s="50">
        <v>0</v>
      </c>
      <c r="I5" s="50">
        <v>0</v>
      </c>
      <c r="J5" s="50">
        <v>0</v>
      </c>
      <c r="K5" s="50">
        <v>0</v>
      </c>
      <c r="L5" s="50">
        <v>0</v>
      </c>
      <c r="M5" s="50">
        <v>0</v>
      </c>
      <c r="N5" s="50">
        <v>0</v>
      </c>
      <c r="O5" s="50">
        <v>0</v>
      </c>
      <c r="P5" s="50">
        <v>0</v>
      </c>
      <c r="Q5" s="50">
        <v>0</v>
      </c>
      <c r="R5" s="50">
        <v>2.3018276691436768</v>
      </c>
      <c r="S5" s="50">
        <v>2.3212459087371826</v>
      </c>
      <c r="T5" s="50">
        <v>2.5457172393798828</v>
      </c>
      <c r="U5" s="50">
        <v>2.4219491481781006</v>
      </c>
      <c r="V5" s="50">
        <v>2.3272333145141602</v>
      </c>
      <c r="W5" s="50">
        <v>1.6058571338653564</v>
      </c>
      <c r="X5" s="50">
        <v>1.405293345451355</v>
      </c>
      <c r="Y5" s="50">
        <v>1.3059530258178711</v>
      </c>
      <c r="Z5" s="50">
        <v>0</v>
      </c>
      <c r="AA5" s="50">
        <v>0</v>
      </c>
      <c r="AB5" s="50">
        <v>0</v>
      </c>
      <c r="AC5" s="50">
        <v>0</v>
      </c>
      <c r="AD5" s="51">
        <v>2.2444005489349363</v>
      </c>
      <c r="AE5" s="47">
        <f>+VLOOKUP($A5,'2017 Exceptions Report'!$B$2:$D$32,2,0)</f>
        <v>18</v>
      </c>
      <c r="AF5" s="47">
        <f>+VLOOKUP($A5,'2017 Exceptions Report'!$B$2:$D$32,3,0)</f>
        <v>21</v>
      </c>
      <c r="AG5" s="52" t="str">
        <f t="shared" ref="AG5:AG55" si="1">+CONCATENATE("HE",AE5)</f>
        <v>HE18</v>
      </c>
      <c r="AH5" s="52" t="str">
        <f t="shared" ref="AH5:AH55" si="2">+CONCATENATE("HE",AF5)</f>
        <v>HE21</v>
      </c>
      <c r="AI5" s="52" t="str">
        <f t="shared" ref="AI5:AI55" si="3">+VLOOKUP(AG5,$AT$3:$AU$26,2,0)</f>
        <v>w</v>
      </c>
      <c r="AJ5" s="52" t="str">
        <f t="shared" ref="AJ5:AJ55" si="4">+VLOOKUP(AH5,$AT$3:$AU$26,2,0)</f>
        <v>z</v>
      </c>
      <c r="AK5" s="52">
        <v>5</v>
      </c>
      <c r="AL5" s="50">
        <f t="shared" ref="AL5:AL12" si="5">+AVERAGE(W5:Z5)</f>
        <v>1.0792758762836456</v>
      </c>
      <c r="AM5" s="54">
        <f t="shared" ref="AM5:AM68" si="6">+DATE(YEAR(E5),MONTH(E5),DAY(E5))</f>
        <v>42956</v>
      </c>
      <c r="AO5" s="56" t="s">
        <v>228</v>
      </c>
      <c r="AP5" s="57">
        <v>6.5971907824277878</v>
      </c>
      <c r="AQ5" s="40"/>
      <c r="AS5" s="41">
        <v>42957</v>
      </c>
      <c r="AT5" s="46" t="s">
        <v>189</v>
      </c>
      <c r="AU5" s="40" t="s">
        <v>173</v>
      </c>
    </row>
    <row r="6" spans="1:47" s="19" customFormat="1" x14ac:dyDescent="0.2">
      <c r="A6" s="47" t="str">
        <f t="shared" si="0"/>
        <v>SS-42956</v>
      </c>
      <c r="B6" s="47" t="s">
        <v>148</v>
      </c>
      <c r="C6" s="47" t="s">
        <v>137</v>
      </c>
      <c r="D6" s="48">
        <v>5606</v>
      </c>
      <c r="E6" s="49">
        <v>42956.209479166668</v>
      </c>
      <c r="F6" s="50">
        <v>0</v>
      </c>
      <c r="G6" s="50">
        <v>0</v>
      </c>
      <c r="H6" s="50">
        <v>0</v>
      </c>
      <c r="I6" s="50">
        <v>0</v>
      </c>
      <c r="J6" s="50">
        <v>0</v>
      </c>
      <c r="K6" s="50">
        <v>0</v>
      </c>
      <c r="L6" s="50">
        <v>0</v>
      </c>
      <c r="M6" s="50">
        <v>0</v>
      </c>
      <c r="N6" s="50">
        <v>0</v>
      </c>
      <c r="O6" s="50">
        <v>0</v>
      </c>
      <c r="P6" s="50">
        <v>0</v>
      </c>
      <c r="Q6" s="50">
        <v>0</v>
      </c>
      <c r="R6" s="50">
        <v>1.6783686876296997</v>
      </c>
      <c r="S6" s="50">
        <v>1.8875772953033447</v>
      </c>
      <c r="T6" s="50">
        <v>2.3311076164245605</v>
      </c>
      <c r="U6" s="50">
        <v>2.7476749420166016</v>
      </c>
      <c r="V6" s="50">
        <v>3.0421276092529297</v>
      </c>
      <c r="W6" s="50">
        <v>2.9160082340240479</v>
      </c>
      <c r="X6" s="50">
        <v>2.9770550727844238</v>
      </c>
      <c r="Y6" s="50">
        <v>2.9405632019042969</v>
      </c>
      <c r="Z6" s="50">
        <v>0</v>
      </c>
      <c r="AA6" s="50">
        <v>0</v>
      </c>
      <c r="AB6" s="50">
        <v>0</v>
      </c>
      <c r="AC6" s="50">
        <v>0</v>
      </c>
      <c r="AD6" s="51">
        <v>2.5848991394042971</v>
      </c>
      <c r="AE6" s="47">
        <f>+VLOOKUP($A6,'2017 Exceptions Report'!$B$2:$D$32,2,0)</f>
        <v>18</v>
      </c>
      <c r="AF6" s="47">
        <f>+VLOOKUP($A6,'2017 Exceptions Report'!$B$2:$D$32,3,0)</f>
        <v>21</v>
      </c>
      <c r="AG6" s="52" t="str">
        <f t="shared" si="1"/>
        <v>HE18</v>
      </c>
      <c r="AH6" s="52" t="str">
        <f t="shared" si="2"/>
        <v>HE21</v>
      </c>
      <c r="AI6" s="52" t="str">
        <f t="shared" si="3"/>
        <v>w</v>
      </c>
      <c r="AJ6" s="52" t="str">
        <f t="shared" si="4"/>
        <v>z</v>
      </c>
      <c r="AK6" s="52">
        <v>6</v>
      </c>
      <c r="AL6" s="50">
        <f t="shared" si="5"/>
        <v>2.2084066271781921</v>
      </c>
      <c r="AM6" s="54">
        <f t="shared" si="6"/>
        <v>42956</v>
      </c>
      <c r="AO6" s="56" t="s">
        <v>229</v>
      </c>
      <c r="AP6" s="57">
        <v>6.6210597008466721</v>
      </c>
      <c r="AQ6" s="40"/>
      <c r="AS6" s="41">
        <v>42958</v>
      </c>
      <c r="AT6" s="19" t="s">
        <v>190</v>
      </c>
      <c r="AU6" s="40" t="s">
        <v>174</v>
      </c>
    </row>
    <row r="7" spans="1:47" s="19" customFormat="1" x14ac:dyDescent="0.2">
      <c r="A7" s="47" t="str">
        <f t="shared" si="0"/>
        <v>SS-42956</v>
      </c>
      <c r="B7" s="47" t="s">
        <v>149</v>
      </c>
      <c r="C7" s="47" t="s">
        <v>137</v>
      </c>
      <c r="D7" s="48">
        <v>8932</v>
      </c>
      <c r="E7" s="49">
        <v>42956.209479166668</v>
      </c>
      <c r="F7" s="50">
        <v>0</v>
      </c>
      <c r="G7" s="50">
        <v>0</v>
      </c>
      <c r="H7" s="50">
        <v>0</v>
      </c>
      <c r="I7" s="50">
        <v>0</v>
      </c>
      <c r="J7" s="50">
        <v>0</v>
      </c>
      <c r="K7" s="50">
        <v>0</v>
      </c>
      <c r="L7" s="50">
        <v>0</v>
      </c>
      <c r="M7" s="50">
        <v>0</v>
      </c>
      <c r="N7" s="50">
        <v>0</v>
      </c>
      <c r="O7" s="50">
        <v>0</v>
      </c>
      <c r="P7" s="50">
        <v>0</v>
      </c>
      <c r="Q7" s="50">
        <v>0</v>
      </c>
      <c r="R7" s="50">
        <v>3.3608419895172119</v>
      </c>
      <c r="S7" s="50">
        <v>3.8473160266876221</v>
      </c>
      <c r="T7" s="50">
        <v>4.2420682907104492</v>
      </c>
      <c r="U7" s="50">
        <v>4.5860953330993652</v>
      </c>
      <c r="V7" s="50">
        <v>4.7044568061828613</v>
      </c>
      <c r="W7" s="50">
        <v>4.1373000144958496</v>
      </c>
      <c r="X7" s="50">
        <v>4.0005712509155273</v>
      </c>
      <c r="Y7" s="50">
        <v>3.7864828109741211</v>
      </c>
      <c r="Z7" s="50">
        <v>0</v>
      </c>
      <c r="AA7" s="50">
        <v>0</v>
      </c>
      <c r="AB7" s="50">
        <v>0</v>
      </c>
      <c r="AC7" s="50">
        <v>0</v>
      </c>
      <c r="AD7" s="51">
        <v>4.3034472942352293</v>
      </c>
      <c r="AE7" s="47">
        <f>+VLOOKUP($A7,'2017 Exceptions Report'!$B$2:$D$32,2,0)</f>
        <v>18</v>
      </c>
      <c r="AF7" s="47">
        <f>+VLOOKUP($A7,'2017 Exceptions Report'!$B$2:$D$32,3,0)</f>
        <v>21</v>
      </c>
      <c r="AG7" s="52" t="str">
        <f t="shared" si="1"/>
        <v>HE18</v>
      </c>
      <c r="AH7" s="52" t="str">
        <f t="shared" si="2"/>
        <v>HE21</v>
      </c>
      <c r="AI7" s="52" t="str">
        <f t="shared" si="3"/>
        <v>w</v>
      </c>
      <c r="AJ7" s="52" t="str">
        <f t="shared" si="4"/>
        <v>z</v>
      </c>
      <c r="AK7" s="52">
        <v>7</v>
      </c>
      <c r="AL7" s="50">
        <f t="shared" si="5"/>
        <v>2.9810885190963745</v>
      </c>
      <c r="AM7" s="54">
        <f t="shared" si="6"/>
        <v>42956</v>
      </c>
      <c r="AO7" s="56" t="s">
        <v>230</v>
      </c>
      <c r="AP7" s="57">
        <v>8.8703673630952835</v>
      </c>
      <c r="AQ7" s="40"/>
      <c r="AS7" s="41">
        <v>42968</v>
      </c>
      <c r="AT7" s="19" t="s">
        <v>191</v>
      </c>
      <c r="AU7" s="40" t="s">
        <v>175</v>
      </c>
    </row>
    <row r="8" spans="1:47" s="19" customFormat="1" x14ac:dyDescent="0.2">
      <c r="A8" s="47" t="str">
        <f t="shared" si="0"/>
        <v>SS-42957</v>
      </c>
      <c r="B8" s="47" t="s">
        <v>146</v>
      </c>
      <c r="C8" s="47" t="s">
        <v>137</v>
      </c>
      <c r="D8" s="48">
        <v>1009</v>
      </c>
      <c r="E8" s="49">
        <v>42957.209340277775</v>
      </c>
      <c r="F8" s="50">
        <v>0</v>
      </c>
      <c r="G8" s="50">
        <v>0</v>
      </c>
      <c r="H8" s="50">
        <v>0</v>
      </c>
      <c r="I8" s="50">
        <v>0</v>
      </c>
      <c r="J8" s="50">
        <v>0</v>
      </c>
      <c r="K8" s="50">
        <v>0</v>
      </c>
      <c r="L8" s="50">
        <v>0</v>
      </c>
      <c r="M8" s="50">
        <v>0</v>
      </c>
      <c r="N8" s="50">
        <v>0</v>
      </c>
      <c r="O8" s="50">
        <v>0</v>
      </c>
      <c r="P8" s="50">
        <v>0</v>
      </c>
      <c r="Q8" s="50">
        <v>0</v>
      </c>
      <c r="R8" s="50">
        <v>0.71445697546005249</v>
      </c>
      <c r="S8" s="50">
        <v>0.72598052024841309</v>
      </c>
      <c r="T8" s="50">
        <v>0.84761840105056763</v>
      </c>
      <c r="U8" s="50">
        <v>0.70293354988098145</v>
      </c>
      <c r="V8" s="50">
        <v>0.61621665954589844</v>
      </c>
      <c r="W8" s="50">
        <v>0.48398700356483459</v>
      </c>
      <c r="X8" s="50">
        <v>0.42636951804161072</v>
      </c>
      <c r="Y8" s="50">
        <v>0.40332251787185669</v>
      </c>
      <c r="Z8" s="50">
        <v>0</v>
      </c>
      <c r="AA8" s="50">
        <v>0</v>
      </c>
      <c r="AB8" s="50">
        <v>0</v>
      </c>
      <c r="AC8" s="50">
        <v>0</v>
      </c>
      <c r="AD8" s="51">
        <v>0.67534722685813908</v>
      </c>
      <c r="AE8" s="47">
        <f>+VLOOKUP($A8,'2017 Exceptions Report'!$B$2:$D$32,2,0)</f>
        <v>18</v>
      </c>
      <c r="AF8" s="47">
        <f>+VLOOKUP($A8,'2017 Exceptions Report'!$B$2:$D$32,3,0)</f>
        <v>21</v>
      </c>
      <c r="AG8" s="52" t="str">
        <f t="shared" si="1"/>
        <v>HE18</v>
      </c>
      <c r="AH8" s="52" t="str">
        <f t="shared" si="2"/>
        <v>HE21</v>
      </c>
      <c r="AI8" s="52" t="str">
        <f t="shared" si="3"/>
        <v>w</v>
      </c>
      <c r="AJ8" s="52" t="str">
        <f t="shared" si="4"/>
        <v>z</v>
      </c>
      <c r="AK8" s="52">
        <v>8</v>
      </c>
      <c r="AL8" s="50">
        <f t="shared" si="5"/>
        <v>0.3284197598695755</v>
      </c>
      <c r="AM8" s="54">
        <f t="shared" si="6"/>
        <v>42957</v>
      </c>
      <c r="AO8" s="56" t="s">
        <v>231</v>
      </c>
      <c r="AP8" s="57"/>
      <c r="AQ8" s="40"/>
      <c r="AS8" s="41">
        <v>42969</v>
      </c>
      <c r="AT8" s="19" t="s">
        <v>192</v>
      </c>
      <c r="AU8" s="40" t="s">
        <v>176</v>
      </c>
    </row>
    <row r="9" spans="1:47" s="19" customFormat="1" x14ac:dyDescent="0.2">
      <c r="A9" s="47" t="str">
        <f t="shared" si="0"/>
        <v>SS-42957</v>
      </c>
      <c r="B9" s="47" t="s">
        <v>147</v>
      </c>
      <c r="C9" s="47" t="s">
        <v>137</v>
      </c>
      <c r="D9" s="48">
        <v>3616</v>
      </c>
      <c r="E9" s="49">
        <v>42957.209340277775</v>
      </c>
      <c r="F9" s="50">
        <v>0</v>
      </c>
      <c r="G9" s="50">
        <v>0</v>
      </c>
      <c r="H9" s="50">
        <v>0</v>
      </c>
      <c r="I9" s="50">
        <v>0</v>
      </c>
      <c r="J9" s="50">
        <v>0</v>
      </c>
      <c r="K9" s="50">
        <v>0</v>
      </c>
      <c r="L9" s="50">
        <v>0</v>
      </c>
      <c r="M9" s="50">
        <v>0</v>
      </c>
      <c r="N9" s="50">
        <v>0</v>
      </c>
      <c r="O9" s="50">
        <v>0</v>
      </c>
      <c r="P9" s="50">
        <v>0</v>
      </c>
      <c r="Q9" s="50">
        <v>0</v>
      </c>
      <c r="R9" s="50">
        <v>2.3043310642242432</v>
      </c>
      <c r="S9" s="50">
        <v>2.3237705230712891</v>
      </c>
      <c r="T9" s="50">
        <v>2.5484859943389893</v>
      </c>
      <c r="U9" s="50">
        <v>2.4245834350585938</v>
      </c>
      <c r="V9" s="50">
        <v>2.3297643661499023</v>
      </c>
      <c r="W9" s="50">
        <v>1.6076036691665649</v>
      </c>
      <c r="X9" s="50">
        <v>1.4068217277526855</v>
      </c>
      <c r="Y9" s="50">
        <v>1.3073732852935791</v>
      </c>
      <c r="Z9" s="50">
        <v>0</v>
      </c>
      <c r="AA9" s="50">
        <v>0</v>
      </c>
      <c r="AB9" s="50">
        <v>0</v>
      </c>
      <c r="AC9" s="50">
        <v>0</v>
      </c>
      <c r="AD9" s="51">
        <v>2.2468415975570677</v>
      </c>
      <c r="AE9" s="47">
        <f>+VLOOKUP($A9,'2017 Exceptions Report'!$B$2:$D$32,2,0)</f>
        <v>18</v>
      </c>
      <c r="AF9" s="47">
        <f>+VLOOKUP($A9,'2017 Exceptions Report'!$B$2:$D$32,3,0)</f>
        <v>21</v>
      </c>
      <c r="AG9" s="52" t="str">
        <f t="shared" si="1"/>
        <v>HE18</v>
      </c>
      <c r="AH9" s="52" t="str">
        <f t="shared" si="2"/>
        <v>HE21</v>
      </c>
      <c r="AI9" s="52" t="str">
        <f t="shared" si="3"/>
        <v>w</v>
      </c>
      <c r="AJ9" s="52" t="str">
        <f t="shared" si="4"/>
        <v>z</v>
      </c>
      <c r="AK9" s="52">
        <v>9</v>
      </c>
      <c r="AL9" s="50">
        <f t="shared" si="5"/>
        <v>1.0804496705532074</v>
      </c>
      <c r="AM9" s="54">
        <f t="shared" si="6"/>
        <v>42957</v>
      </c>
      <c r="AO9" s="56" t="s">
        <v>232</v>
      </c>
      <c r="AP9" s="57">
        <v>8.7788113355636597</v>
      </c>
      <c r="AQ9" s="40"/>
      <c r="AS9" s="41">
        <v>42970</v>
      </c>
      <c r="AT9" s="19" t="s">
        <v>193</v>
      </c>
      <c r="AU9" s="40" t="s">
        <v>177</v>
      </c>
    </row>
    <row r="10" spans="1:47" s="19" customFormat="1" x14ac:dyDescent="0.2">
      <c r="A10" s="47" t="str">
        <f t="shared" si="0"/>
        <v>SS-42957</v>
      </c>
      <c r="B10" s="47" t="s">
        <v>148</v>
      </c>
      <c r="C10" s="47" t="s">
        <v>137</v>
      </c>
      <c r="D10" s="48">
        <v>5606</v>
      </c>
      <c r="E10" s="49">
        <v>42957.209340277775</v>
      </c>
      <c r="F10" s="50">
        <v>0</v>
      </c>
      <c r="G10" s="50">
        <v>0</v>
      </c>
      <c r="H10" s="50">
        <v>0</v>
      </c>
      <c r="I10" s="50">
        <v>0</v>
      </c>
      <c r="J10" s="50">
        <v>0</v>
      </c>
      <c r="K10" s="50">
        <v>0</v>
      </c>
      <c r="L10" s="50">
        <v>0</v>
      </c>
      <c r="M10" s="50">
        <v>0</v>
      </c>
      <c r="N10" s="50">
        <v>0</v>
      </c>
      <c r="O10" s="50">
        <v>0</v>
      </c>
      <c r="P10" s="50">
        <v>0</v>
      </c>
      <c r="Q10" s="50">
        <v>0</v>
      </c>
      <c r="R10" s="50">
        <v>1.6897600889205933</v>
      </c>
      <c r="S10" s="50">
        <v>1.9004068374633789</v>
      </c>
      <c r="T10" s="50">
        <v>2.3468165397644043</v>
      </c>
      <c r="U10" s="50">
        <v>2.7662062644958496</v>
      </c>
      <c r="V10" s="50">
        <v>3.0626978874206543</v>
      </c>
      <c r="W10" s="50">
        <v>2.9357542991638184</v>
      </c>
      <c r="X10" s="50">
        <v>2.9971952438354492</v>
      </c>
      <c r="Y10" s="50">
        <v>2.9604368209838867</v>
      </c>
      <c r="Z10" s="50">
        <v>0</v>
      </c>
      <c r="AA10" s="50">
        <v>0</v>
      </c>
      <c r="AB10" s="50">
        <v>0</v>
      </c>
      <c r="AC10" s="50">
        <v>0</v>
      </c>
      <c r="AD10" s="51">
        <v>2.602376365661621</v>
      </c>
      <c r="AE10" s="47">
        <f>+VLOOKUP($A10,'2017 Exceptions Report'!$B$2:$D$32,2,0)</f>
        <v>18</v>
      </c>
      <c r="AF10" s="47">
        <f>+VLOOKUP($A10,'2017 Exceptions Report'!$B$2:$D$32,3,0)</f>
        <v>21</v>
      </c>
      <c r="AG10" s="52" t="str">
        <f t="shared" si="1"/>
        <v>HE18</v>
      </c>
      <c r="AH10" s="52" t="str">
        <f t="shared" si="2"/>
        <v>HE21</v>
      </c>
      <c r="AI10" s="52" t="str">
        <f t="shared" si="3"/>
        <v>w</v>
      </c>
      <c r="AJ10" s="52" t="str">
        <f t="shared" si="4"/>
        <v>z</v>
      </c>
      <c r="AK10" s="52">
        <v>10</v>
      </c>
      <c r="AL10" s="50">
        <f t="shared" si="5"/>
        <v>2.2233465909957886</v>
      </c>
      <c r="AM10" s="54">
        <f t="shared" si="6"/>
        <v>42957</v>
      </c>
      <c r="AO10" s="56" t="s">
        <v>233</v>
      </c>
      <c r="AP10" s="57"/>
      <c r="AQ10" s="40"/>
      <c r="AS10" s="41">
        <v>42972</v>
      </c>
      <c r="AT10" s="19" t="s">
        <v>194</v>
      </c>
      <c r="AU10" s="40" t="s">
        <v>178</v>
      </c>
    </row>
    <row r="11" spans="1:47" s="19" customFormat="1" x14ac:dyDescent="0.2">
      <c r="A11" s="47" t="str">
        <f t="shared" si="0"/>
        <v>SS-42957</v>
      </c>
      <c r="B11" s="47" t="s">
        <v>149</v>
      </c>
      <c r="C11" s="47" t="s">
        <v>137</v>
      </c>
      <c r="D11" s="48">
        <v>8932</v>
      </c>
      <c r="E11" s="49">
        <v>42957.209340277775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0</v>
      </c>
      <c r="L11" s="50">
        <v>0</v>
      </c>
      <c r="M11" s="50">
        <v>0</v>
      </c>
      <c r="N11" s="50">
        <v>0</v>
      </c>
      <c r="O11" s="50">
        <v>0</v>
      </c>
      <c r="P11" s="50">
        <v>0</v>
      </c>
      <c r="Q11" s="50">
        <v>0</v>
      </c>
      <c r="R11" s="50">
        <v>3.3695852756500244</v>
      </c>
      <c r="S11" s="50">
        <v>3.8573243618011475</v>
      </c>
      <c r="T11" s="50">
        <v>4.2531042098999023</v>
      </c>
      <c r="U11" s="50">
        <v>4.5980257987976074</v>
      </c>
      <c r="V11" s="50">
        <v>4.7166957855224609</v>
      </c>
      <c r="W11" s="50">
        <v>4.1480631828308105</v>
      </c>
      <c r="X11" s="50">
        <v>4.0109782218933105</v>
      </c>
      <c r="Y11" s="50">
        <v>3.7963333129882813</v>
      </c>
      <c r="Z11" s="50">
        <v>0</v>
      </c>
      <c r="AA11" s="50">
        <v>0</v>
      </c>
      <c r="AB11" s="50">
        <v>0</v>
      </c>
      <c r="AC11" s="50">
        <v>0</v>
      </c>
      <c r="AD11" s="51">
        <v>4.3146426677703857</v>
      </c>
      <c r="AE11" s="47">
        <f>+VLOOKUP($A11,'2017 Exceptions Report'!$B$2:$D$32,2,0)</f>
        <v>18</v>
      </c>
      <c r="AF11" s="47">
        <f>+VLOOKUP($A11,'2017 Exceptions Report'!$B$2:$D$32,3,0)</f>
        <v>21</v>
      </c>
      <c r="AG11" s="52" t="str">
        <f t="shared" si="1"/>
        <v>HE18</v>
      </c>
      <c r="AH11" s="52" t="str">
        <f t="shared" si="2"/>
        <v>HE21</v>
      </c>
      <c r="AI11" s="52" t="str">
        <f t="shared" si="3"/>
        <v>w</v>
      </c>
      <c r="AJ11" s="52" t="str">
        <f t="shared" si="4"/>
        <v>z</v>
      </c>
      <c r="AK11" s="52">
        <v>11</v>
      </c>
      <c r="AL11" s="50">
        <f t="shared" si="5"/>
        <v>2.9888436794281006</v>
      </c>
      <c r="AM11" s="54">
        <f t="shared" si="6"/>
        <v>42957</v>
      </c>
      <c r="AO11" s="56" t="s">
        <v>234</v>
      </c>
      <c r="AP11" s="57"/>
      <c r="AQ11" s="40"/>
      <c r="AS11" s="41">
        <v>42974</v>
      </c>
      <c r="AT11" s="19" t="s">
        <v>195</v>
      </c>
      <c r="AU11" s="40" t="s">
        <v>179</v>
      </c>
    </row>
    <row r="12" spans="1:47" s="19" customFormat="1" x14ac:dyDescent="0.2">
      <c r="A12" s="47" t="str">
        <f t="shared" si="0"/>
        <v>SS-42958</v>
      </c>
      <c r="B12" s="47" t="s">
        <v>146</v>
      </c>
      <c r="C12" s="47" t="s">
        <v>137</v>
      </c>
      <c r="D12" s="48">
        <v>1009</v>
      </c>
      <c r="E12" s="49">
        <v>42958.211608796293</v>
      </c>
      <c r="F12" s="50">
        <v>0</v>
      </c>
      <c r="G12" s="50">
        <v>0</v>
      </c>
      <c r="H12" s="50">
        <v>0</v>
      </c>
      <c r="I12" s="50">
        <v>0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50">
        <v>0</v>
      </c>
      <c r="Q12" s="50">
        <v>0</v>
      </c>
      <c r="R12" s="50">
        <v>0.71445697546005249</v>
      </c>
      <c r="S12" s="50">
        <v>0.72598052024841309</v>
      </c>
      <c r="T12" s="50">
        <v>0.84684330224990845</v>
      </c>
      <c r="U12" s="50">
        <v>0.70293354988098145</v>
      </c>
      <c r="V12" s="50">
        <v>0.61551088094711304</v>
      </c>
      <c r="W12" s="50">
        <v>0.48398700356483459</v>
      </c>
      <c r="X12" s="50">
        <v>0.42636951804161072</v>
      </c>
      <c r="Y12" s="50">
        <v>0.40332251787185669</v>
      </c>
      <c r="Z12" s="50">
        <v>0</v>
      </c>
      <c r="AA12" s="50">
        <v>0</v>
      </c>
      <c r="AB12" s="50">
        <v>0</v>
      </c>
      <c r="AC12" s="50">
        <v>0</v>
      </c>
      <c r="AD12" s="51">
        <f>+AVERAGE(S12:W12)</f>
        <v>0.67505105137825017</v>
      </c>
      <c r="AE12" s="47">
        <f>+VLOOKUP($A12,'2017 Exceptions Report'!$B$2:$D$32,2,0)</f>
        <v>17</v>
      </c>
      <c r="AF12" s="47">
        <f>+VLOOKUP($A12,'2017 Exceptions Report'!$B$2:$D$32,3,0)</f>
        <v>20</v>
      </c>
      <c r="AG12" s="52" t="str">
        <f t="shared" si="1"/>
        <v>HE17</v>
      </c>
      <c r="AH12" s="52" t="str">
        <f t="shared" si="2"/>
        <v>HE20</v>
      </c>
      <c r="AI12" s="52" t="str">
        <f t="shared" si="3"/>
        <v>v</v>
      </c>
      <c r="AJ12" s="52" t="str">
        <f t="shared" si="4"/>
        <v>y</v>
      </c>
      <c r="AK12" s="52">
        <v>12</v>
      </c>
      <c r="AL12" s="50">
        <f t="shared" si="5"/>
        <v>0.3284197598695755</v>
      </c>
      <c r="AM12" s="54">
        <f t="shared" si="6"/>
        <v>42958</v>
      </c>
      <c r="AO12" s="56" t="s">
        <v>235</v>
      </c>
      <c r="AP12" s="57">
        <v>6.51364965736866</v>
      </c>
      <c r="AQ12" s="40"/>
      <c r="AS12" s="41">
        <v>42977</v>
      </c>
      <c r="AT12" s="19" t="s">
        <v>196</v>
      </c>
      <c r="AU12" s="40" t="s">
        <v>180</v>
      </c>
    </row>
    <row r="13" spans="1:47" s="19" customFormat="1" x14ac:dyDescent="0.2">
      <c r="A13" s="47" t="str">
        <f t="shared" si="0"/>
        <v>SS-42958</v>
      </c>
      <c r="B13" s="47" t="s">
        <v>147</v>
      </c>
      <c r="C13" s="47" t="s">
        <v>137</v>
      </c>
      <c r="D13" s="48">
        <v>3616</v>
      </c>
      <c r="E13" s="49">
        <v>42958.211608796293</v>
      </c>
      <c r="F13" s="50">
        <v>0</v>
      </c>
      <c r="G13" s="50">
        <v>0</v>
      </c>
      <c r="H13" s="50">
        <v>0</v>
      </c>
      <c r="I13" s="50">
        <v>0</v>
      </c>
      <c r="J13" s="50">
        <v>0</v>
      </c>
      <c r="K13" s="50">
        <v>0</v>
      </c>
      <c r="L13" s="50">
        <v>0</v>
      </c>
      <c r="M13" s="50">
        <v>0</v>
      </c>
      <c r="N13" s="50">
        <v>0</v>
      </c>
      <c r="O13" s="50">
        <v>0</v>
      </c>
      <c r="P13" s="50">
        <v>0</v>
      </c>
      <c r="Q13" s="50">
        <v>0</v>
      </c>
      <c r="R13" s="50">
        <v>2.2830519676208496</v>
      </c>
      <c r="S13" s="50">
        <v>2.3023116588592529</v>
      </c>
      <c r="T13" s="50">
        <v>2.524951696395874</v>
      </c>
      <c r="U13" s="50">
        <v>2.402193546295166</v>
      </c>
      <c r="V13" s="50">
        <v>2.3082501888275146</v>
      </c>
      <c r="W13" s="50">
        <v>1.5927581787109375</v>
      </c>
      <c r="X13" s="50">
        <v>1.3938302993774414</v>
      </c>
      <c r="Y13" s="50">
        <v>1.2953002452850342</v>
      </c>
      <c r="Z13" s="50">
        <v>0</v>
      </c>
      <c r="AA13" s="50">
        <v>0</v>
      </c>
      <c r="AB13" s="50">
        <v>0</v>
      </c>
      <c r="AC13" s="50">
        <v>0</v>
      </c>
      <c r="AD13" s="51">
        <f>+AVERAGE(S13:W13)</f>
        <v>2.226093053817749</v>
      </c>
      <c r="AE13" s="47">
        <f>+VLOOKUP($A13,'2017 Exceptions Report'!$B$2:$D$32,2,0)</f>
        <v>17</v>
      </c>
      <c r="AF13" s="47">
        <f>+VLOOKUP($A13,'2017 Exceptions Report'!$B$2:$D$32,3,0)</f>
        <v>20</v>
      </c>
      <c r="AG13" s="52" t="str">
        <f t="shared" si="1"/>
        <v>HE17</v>
      </c>
      <c r="AH13" s="52" t="str">
        <f t="shared" si="2"/>
        <v>HE20</v>
      </c>
      <c r="AI13" s="52" t="str">
        <f t="shared" si="3"/>
        <v>v</v>
      </c>
      <c r="AJ13" s="52" t="str">
        <f t="shared" si="4"/>
        <v>y</v>
      </c>
      <c r="AK13" s="52">
        <v>13</v>
      </c>
      <c r="AL13" s="50">
        <f>+AVERAGE(V13:Y13)</f>
        <v>1.6475347280502319</v>
      </c>
      <c r="AM13" s="54">
        <f t="shared" si="6"/>
        <v>42958</v>
      </c>
      <c r="AO13" s="56" t="s">
        <v>236</v>
      </c>
      <c r="AP13" s="57">
        <v>10.807730436325073</v>
      </c>
      <c r="AQ13" s="40"/>
      <c r="AS13" s="41">
        <v>42981</v>
      </c>
      <c r="AT13" s="19" t="s">
        <v>197</v>
      </c>
      <c r="AU13" s="40" t="s">
        <v>181</v>
      </c>
    </row>
    <row r="14" spans="1:47" s="19" customFormat="1" x14ac:dyDescent="0.2">
      <c r="A14" s="47" t="str">
        <f t="shared" si="0"/>
        <v>SS-42958</v>
      </c>
      <c r="B14" s="47" t="s">
        <v>148</v>
      </c>
      <c r="C14" s="47" t="s">
        <v>137</v>
      </c>
      <c r="D14" s="48">
        <v>5606</v>
      </c>
      <c r="E14" s="49">
        <v>42958.211608796293</v>
      </c>
      <c r="F14" s="50">
        <v>0</v>
      </c>
      <c r="G14" s="50">
        <v>0</v>
      </c>
      <c r="H14" s="50">
        <v>0</v>
      </c>
      <c r="I14" s="50">
        <v>0</v>
      </c>
      <c r="J14" s="50">
        <v>0</v>
      </c>
      <c r="K14" s="50">
        <v>0</v>
      </c>
      <c r="L14" s="50">
        <v>0</v>
      </c>
      <c r="M14" s="50">
        <v>0</v>
      </c>
      <c r="N14" s="50">
        <v>0</v>
      </c>
      <c r="O14" s="50">
        <v>0</v>
      </c>
      <c r="P14" s="50">
        <v>0</v>
      </c>
      <c r="Q14" s="50">
        <v>0</v>
      </c>
      <c r="R14" s="50">
        <v>1.5929324626922607</v>
      </c>
      <c r="S14" s="50">
        <v>1.7913550138473511</v>
      </c>
      <c r="T14" s="50">
        <v>2.2132885456085205</v>
      </c>
      <c r="U14" s="50">
        <v>2.6086909770965576</v>
      </c>
      <c r="V14" s="50">
        <v>2.8878521919250488</v>
      </c>
      <c r="W14" s="50">
        <v>2.7679116725921631</v>
      </c>
      <c r="X14" s="50">
        <v>2.8260042667388916</v>
      </c>
      <c r="Y14" s="50">
        <v>2.7915124893188477</v>
      </c>
      <c r="Z14" s="50">
        <v>0</v>
      </c>
      <c r="AA14" s="50">
        <v>0</v>
      </c>
      <c r="AB14" s="50">
        <v>0</v>
      </c>
      <c r="AC14" s="50">
        <v>0</v>
      </c>
      <c r="AD14" s="51">
        <f>+AVERAGE(S14:W14)</f>
        <v>2.453819680213928</v>
      </c>
      <c r="AE14" s="47">
        <f>+VLOOKUP($A14,'2017 Exceptions Report'!$B$2:$D$32,2,0)</f>
        <v>17</v>
      </c>
      <c r="AF14" s="47">
        <f>+VLOOKUP($A14,'2017 Exceptions Report'!$B$2:$D$32,3,0)</f>
        <v>20</v>
      </c>
      <c r="AG14" s="52" t="str">
        <f t="shared" si="1"/>
        <v>HE17</v>
      </c>
      <c r="AH14" s="52" t="str">
        <f t="shared" si="2"/>
        <v>HE20</v>
      </c>
      <c r="AI14" s="52" t="str">
        <f t="shared" si="3"/>
        <v>v</v>
      </c>
      <c r="AJ14" s="52" t="str">
        <f t="shared" si="4"/>
        <v>y</v>
      </c>
      <c r="AK14" s="52">
        <v>14</v>
      </c>
      <c r="AL14" s="50">
        <f t="shared" ref="AL14:AL23" si="7">+AVERAGE(V14:Y14)</f>
        <v>2.8183201551437378</v>
      </c>
      <c r="AM14" s="54">
        <f t="shared" si="6"/>
        <v>42958</v>
      </c>
      <c r="AO14" s="56" t="s">
        <v>237</v>
      </c>
      <c r="AP14" s="57">
        <v>12.787562817335129</v>
      </c>
      <c r="AQ14" s="40"/>
      <c r="AS14" s="41">
        <v>42985</v>
      </c>
      <c r="AT14" s="19" t="s">
        <v>198</v>
      </c>
      <c r="AU14" s="40" t="s">
        <v>182</v>
      </c>
    </row>
    <row r="15" spans="1:47" s="19" customFormat="1" x14ac:dyDescent="0.2">
      <c r="A15" s="47" t="str">
        <f t="shared" si="0"/>
        <v>SS-42958</v>
      </c>
      <c r="B15" s="47" t="s">
        <v>149</v>
      </c>
      <c r="C15" s="47" t="s">
        <v>137</v>
      </c>
      <c r="D15" s="48">
        <v>8932</v>
      </c>
      <c r="E15" s="49">
        <v>42958.211608796293</v>
      </c>
      <c r="F15" s="50">
        <v>0</v>
      </c>
      <c r="G15" s="50">
        <v>0</v>
      </c>
      <c r="H15" s="50">
        <v>0</v>
      </c>
      <c r="I15" s="50">
        <v>0</v>
      </c>
      <c r="J15" s="50">
        <v>0</v>
      </c>
      <c r="K15" s="50">
        <v>0</v>
      </c>
      <c r="L15" s="50">
        <v>0</v>
      </c>
      <c r="M15" s="50">
        <v>0</v>
      </c>
      <c r="N15" s="50">
        <v>0</v>
      </c>
      <c r="O15" s="50">
        <v>0</v>
      </c>
      <c r="P15" s="50">
        <v>0</v>
      </c>
      <c r="Q15" s="50">
        <v>0</v>
      </c>
      <c r="R15" s="50">
        <v>3.2952694892883301</v>
      </c>
      <c r="S15" s="50">
        <v>3.7722518444061279</v>
      </c>
      <c r="T15" s="50">
        <v>4.1593027114868164</v>
      </c>
      <c r="U15" s="50">
        <v>4.496617317199707</v>
      </c>
      <c r="V15" s="50">
        <v>4.6126699447631836</v>
      </c>
      <c r="W15" s="50">
        <v>4.0565781593322754</v>
      </c>
      <c r="X15" s="50">
        <v>3.9225168228149414</v>
      </c>
      <c r="Y15" s="50">
        <v>3.7126059532165527</v>
      </c>
      <c r="Z15" s="50">
        <v>0</v>
      </c>
      <c r="AA15" s="50">
        <v>0</v>
      </c>
      <c r="AB15" s="50">
        <v>0</v>
      </c>
      <c r="AC15" s="50">
        <v>0</v>
      </c>
      <c r="AD15" s="51">
        <f>+AVERAGE(S15:W15)</f>
        <v>4.2194839954376224</v>
      </c>
      <c r="AE15" s="47">
        <f>+VLOOKUP($A15,'2017 Exceptions Report'!$B$2:$D$32,2,0)</f>
        <v>17</v>
      </c>
      <c r="AF15" s="47">
        <f>+VLOOKUP($A15,'2017 Exceptions Report'!$B$2:$D$32,3,0)</f>
        <v>20</v>
      </c>
      <c r="AG15" s="52" t="str">
        <f t="shared" si="1"/>
        <v>HE17</v>
      </c>
      <c r="AH15" s="52" t="str">
        <f t="shared" si="2"/>
        <v>HE20</v>
      </c>
      <c r="AI15" s="52" t="str">
        <f t="shared" si="3"/>
        <v>v</v>
      </c>
      <c r="AJ15" s="52" t="str">
        <f t="shared" si="4"/>
        <v>y</v>
      </c>
      <c r="AK15" s="52">
        <v>15</v>
      </c>
      <c r="AL15" s="50">
        <f t="shared" si="7"/>
        <v>4.0760927200317383</v>
      </c>
      <c r="AM15" s="54">
        <f t="shared" si="6"/>
        <v>42958</v>
      </c>
      <c r="AO15" s="56" t="s">
        <v>238</v>
      </c>
      <c r="AP15" s="57">
        <v>6.5017153769731522</v>
      </c>
      <c r="AQ15" s="40"/>
      <c r="AS15" s="41">
        <v>42988</v>
      </c>
      <c r="AT15" s="19" t="s">
        <v>199</v>
      </c>
      <c r="AU15" s="40" t="s">
        <v>160</v>
      </c>
    </row>
    <row r="16" spans="1:47" s="19" customFormat="1" x14ac:dyDescent="0.2">
      <c r="A16" s="47" t="str">
        <f t="shared" si="0"/>
        <v>SS-42968</v>
      </c>
      <c r="B16" s="47" t="s">
        <v>146</v>
      </c>
      <c r="C16" s="47" t="s">
        <v>137</v>
      </c>
      <c r="D16" s="48">
        <v>1009</v>
      </c>
      <c r="E16" s="49">
        <v>42968.210347222222</v>
      </c>
      <c r="F16" s="50">
        <v>0</v>
      </c>
      <c r="G16" s="50">
        <v>0</v>
      </c>
      <c r="H16" s="50">
        <v>0</v>
      </c>
      <c r="I16" s="50">
        <v>0</v>
      </c>
      <c r="J16" s="50">
        <v>0</v>
      </c>
      <c r="K16" s="50">
        <v>0</v>
      </c>
      <c r="L16" s="50">
        <v>0</v>
      </c>
      <c r="M16" s="50">
        <v>0</v>
      </c>
      <c r="N16" s="50">
        <v>0</v>
      </c>
      <c r="O16" s="50">
        <v>0</v>
      </c>
      <c r="P16" s="50">
        <v>0</v>
      </c>
      <c r="Q16" s="50">
        <v>0</v>
      </c>
      <c r="R16" s="50">
        <v>0.71445697546005249</v>
      </c>
      <c r="S16" s="50">
        <v>0.72598052024841309</v>
      </c>
      <c r="T16" s="50">
        <v>0.84543001651763916</v>
      </c>
      <c r="U16" s="50">
        <v>0.70293354988098145</v>
      </c>
      <c r="V16" s="50">
        <v>0.6142238974571228</v>
      </c>
      <c r="W16" s="50">
        <v>0.48398700356483459</v>
      </c>
      <c r="X16" s="50">
        <v>0.42636951804161072</v>
      </c>
      <c r="Y16" s="50">
        <v>0.40332251787185669</v>
      </c>
      <c r="Z16" s="50">
        <v>0</v>
      </c>
      <c r="AA16" s="50">
        <v>0</v>
      </c>
      <c r="AB16" s="50">
        <v>0</v>
      </c>
      <c r="AC16" s="50">
        <v>0</v>
      </c>
      <c r="AD16" s="51">
        <v>0.67451099753379817</v>
      </c>
      <c r="AE16" s="47" t="e">
        <f>+VLOOKUP($A16,'2017 Exceptions Report'!$B$2:$D$32,2,0)</f>
        <v>#N/A</v>
      </c>
      <c r="AF16" s="47" t="e">
        <f>+VLOOKUP($A16,'2017 Exceptions Report'!$B$2:$D$32,3,0)</f>
        <v>#N/A</v>
      </c>
      <c r="AG16" s="52" t="e">
        <f t="shared" si="1"/>
        <v>#N/A</v>
      </c>
      <c r="AH16" s="52" t="e">
        <f t="shared" si="2"/>
        <v>#N/A</v>
      </c>
      <c r="AI16" s="52" t="e">
        <f t="shared" si="3"/>
        <v>#N/A</v>
      </c>
      <c r="AJ16" s="52" t="e">
        <f t="shared" si="4"/>
        <v>#N/A</v>
      </c>
      <c r="AK16" s="52">
        <v>16</v>
      </c>
      <c r="AL16" s="50"/>
      <c r="AM16" s="54">
        <f t="shared" si="6"/>
        <v>42968</v>
      </c>
      <c r="AO16" s="56" t="s">
        <v>239</v>
      </c>
      <c r="AP16" s="57">
        <v>6.6568628400564194</v>
      </c>
      <c r="AQ16" s="40"/>
      <c r="AS16" s="41">
        <v>43005</v>
      </c>
      <c r="AT16" s="19" t="s">
        <v>200</v>
      </c>
      <c r="AU16" s="40" t="s">
        <v>161</v>
      </c>
    </row>
    <row r="17" spans="1:49" s="19" customFormat="1" x14ac:dyDescent="0.2">
      <c r="A17" s="47" t="str">
        <f t="shared" si="0"/>
        <v>SS-42968</v>
      </c>
      <c r="B17" s="47" t="s">
        <v>147</v>
      </c>
      <c r="C17" s="47" t="s">
        <v>137</v>
      </c>
      <c r="D17" s="48">
        <v>3616</v>
      </c>
      <c r="E17" s="49">
        <v>42968.210347222222</v>
      </c>
      <c r="F17" s="50">
        <v>0</v>
      </c>
      <c r="G17" s="50">
        <v>0</v>
      </c>
      <c r="H17" s="50">
        <v>0</v>
      </c>
      <c r="I17" s="50">
        <v>0</v>
      </c>
      <c r="J17" s="50">
        <v>0</v>
      </c>
      <c r="K17" s="50">
        <v>0</v>
      </c>
      <c r="L17" s="50">
        <v>0</v>
      </c>
      <c r="M17" s="50">
        <v>0</v>
      </c>
      <c r="N17" s="50">
        <v>0</v>
      </c>
      <c r="O17" s="50">
        <v>0</v>
      </c>
      <c r="P17" s="50">
        <v>0</v>
      </c>
      <c r="Q17" s="50">
        <v>0</v>
      </c>
      <c r="R17" s="50">
        <v>2.2442488670349121</v>
      </c>
      <c r="S17" s="50">
        <v>2.263181209564209</v>
      </c>
      <c r="T17" s="50">
        <v>2.4820358753204346</v>
      </c>
      <c r="U17" s="50">
        <v>2.3613655567169189</v>
      </c>
      <c r="V17" s="50">
        <v>2.2690186500549316</v>
      </c>
      <c r="W17" s="50">
        <v>1.5656870603561401</v>
      </c>
      <c r="X17" s="50">
        <v>1.3701403141021729</v>
      </c>
      <c r="Y17" s="50">
        <v>1.273284912109375</v>
      </c>
      <c r="Z17" s="50">
        <v>0</v>
      </c>
      <c r="AA17" s="50">
        <v>0</v>
      </c>
      <c r="AB17" s="50">
        <v>0</v>
      </c>
      <c r="AC17" s="50">
        <v>0</v>
      </c>
      <c r="AD17" s="51">
        <v>2.1882576704025269</v>
      </c>
      <c r="AE17" s="47" t="e">
        <f>+VLOOKUP($A17,'2017 Exceptions Report'!$B$2:$D$32,2,0)</f>
        <v>#N/A</v>
      </c>
      <c r="AF17" s="47" t="e">
        <f>+VLOOKUP($A17,'2017 Exceptions Report'!$B$2:$D$32,3,0)</f>
        <v>#N/A</v>
      </c>
      <c r="AG17" s="52" t="e">
        <f t="shared" si="1"/>
        <v>#N/A</v>
      </c>
      <c r="AH17" s="52" t="e">
        <f t="shared" si="2"/>
        <v>#N/A</v>
      </c>
      <c r="AI17" s="52" t="e">
        <f t="shared" si="3"/>
        <v>#N/A</v>
      </c>
      <c r="AJ17" s="52" t="e">
        <f t="shared" si="4"/>
        <v>#N/A</v>
      </c>
      <c r="AK17" s="52">
        <v>17</v>
      </c>
      <c r="AL17" s="50"/>
      <c r="AM17" s="54">
        <f t="shared" si="6"/>
        <v>42968</v>
      </c>
      <c r="AO17" s="56" t="s">
        <v>240</v>
      </c>
      <c r="AP17" s="57">
        <v>7.9535127729177475</v>
      </c>
      <c r="AQ17" s="40"/>
      <c r="AS17" s="41"/>
      <c r="AT17" s="19" t="s">
        <v>201</v>
      </c>
      <c r="AU17" s="40" t="s">
        <v>162</v>
      </c>
    </row>
    <row r="18" spans="1:49" s="19" customFormat="1" x14ac:dyDescent="0.2">
      <c r="A18" s="47" t="str">
        <f t="shared" si="0"/>
        <v>SS-42968</v>
      </c>
      <c r="B18" s="47" t="s">
        <v>148</v>
      </c>
      <c r="C18" s="47" t="s">
        <v>137</v>
      </c>
      <c r="D18" s="48">
        <v>5606</v>
      </c>
      <c r="E18" s="49">
        <v>42968.210347222222</v>
      </c>
      <c r="F18" s="50">
        <v>0</v>
      </c>
      <c r="G18" s="50">
        <v>0</v>
      </c>
      <c r="H18" s="50">
        <v>0</v>
      </c>
      <c r="I18" s="50">
        <v>0</v>
      </c>
      <c r="J18" s="50">
        <v>0</v>
      </c>
      <c r="K18" s="50">
        <v>0</v>
      </c>
      <c r="L18" s="50">
        <v>0</v>
      </c>
      <c r="M18" s="50">
        <v>0</v>
      </c>
      <c r="N18" s="50">
        <v>0</v>
      </c>
      <c r="O18" s="50">
        <v>0</v>
      </c>
      <c r="P18" s="50">
        <v>0</v>
      </c>
      <c r="Q18" s="50">
        <v>0</v>
      </c>
      <c r="R18" s="50">
        <v>1.4163644313812256</v>
      </c>
      <c r="S18" s="50">
        <v>1.5924955606460571</v>
      </c>
      <c r="T18" s="50">
        <v>1.9697959423065186</v>
      </c>
      <c r="U18" s="50">
        <v>2.3214566707611084</v>
      </c>
      <c r="V18" s="50">
        <v>2.5690159797668457</v>
      </c>
      <c r="W18" s="50">
        <v>2.4618451595306396</v>
      </c>
      <c r="X18" s="50">
        <v>2.5138320922851563</v>
      </c>
      <c r="Y18" s="50">
        <v>2.483473539352417</v>
      </c>
      <c r="Z18" s="50">
        <v>0</v>
      </c>
      <c r="AA18" s="50">
        <v>0</v>
      </c>
      <c r="AB18" s="50">
        <v>0</v>
      </c>
      <c r="AC18" s="50">
        <v>0</v>
      </c>
      <c r="AD18" s="51">
        <v>2.182921862602234</v>
      </c>
      <c r="AE18" s="47" t="e">
        <f>+VLOOKUP($A18,'2017 Exceptions Report'!$B$2:$D$32,2,0)</f>
        <v>#N/A</v>
      </c>
      <c r="AF18" s="47" t="e">
        <f>+VLOOKUP($A18,'2017 Exceptions Report'!$B$2:$D$32,3,0)</f>
        <v>#N/A</v>
      </c>
      <c r="AG18" s="52" t="e">
        <f t="shared" si="1"/>
        <v>#N/A</v>
      </c>
      <c r="AH18" s="52" t="e">
        <f t="shared" si="2"/>
        <v>#N/A</v>
      </c>
      <c r="AI18" s="52" t="e">
        <f t="shared" si="3"/>
        <v>#N/A</v>
      </c>
      <c r="AJ18" s="52" t="e">
        <f t="shared" si="4"/>
        <v>#N/A</v>
      </c>
      <c r="AK18" s="52">
        <v>18</v>
      </c>
      <c r="AL18" s="50"/>
      <c r="AM18" s="54">
        <f t="shared" si="6"/>
        <v>42968</v>
      </c>
      <c r="AO18" s="56" t="s">
        <v>210</v>
      </c>
      <c r="AP18" s="57">
        <v>2.987999901175499</v>
      </c>
      <c r="AQ18" s="40"/>
      <c r="AS18" s="40"/>
      <c r="AT18" s="19" t="s">
        <v>35</v>
      </c>
      <c r="AU18" s="40" t="s">
        <v>163</v>
      </c>
      <c r="AW18" s="25"/>
    </row>
    <row r="19" spans="1:49" s="19" customFormat="1" x14ac:dyDescent="0.2">
      <c r="A19" s="47" t="str">
        <f t="shared" si="0"/>
        <v>SS-42968</v>
      </c>
      <c r="B19" s="47" t="s">
        <v>149</v>
      </c>
      <c r="C19" s="47" t="s">
        <v>137</v>
      </c>
      <c r="D19" s="48">
        <v>8932</v>
      </c>
      <c r="E19" s="49">
        <v>42968.210347222222</v>
      </c>
      <c r="F19" s="50">
        <v>0</v>
      </c>
      <c r="G19" s="50">
        <v>0</v>
      </c>
      <c r="H19" s="50">
        <v>0</v>
      </c>
      <c r="I19" s="50">
        <v>0</v>
      </c>
      <c r="J19" s="50">
        <v>0</v>
      </c>
      <c r="K19" s="50">
        <v>0</v>
      </c>
      <c r="L19" s="50">
        <v>0</v>
      </c>
      <c r="M19" s="50">
        <v>0</v>
      </c>
      <c r="N19" s="50">
        <v>0</v>
      </c>
      <c r="O19" s="50">
        <v>0</v>
      </c>
      <c r="P19" s="50">
        <v>0</v>
      </c>
      <c r="Q19" s="50">
        <v>0</v>
      </c>
      <c r="R19" s="50">
        <v>3.1597528457641602</v>
      </c>
      <c r="S19" s="50">
        <v>3.617119312286377</v>
      </c>
      <c r="T19" s="50">
        <v>3.9882528781890869</v>
      </c>
      <c r="U19" s="50">
        <v>4.3116950988769531</v>
      </c>
      <c r="V19" s="50">
        <v>4.4229755401611328</v>
      </c>
      <c r="W19" s="50">
        <v>3.8897528648376465</v>
      </c>
      <c r="X19" s="50">
        <v>3.7612051963806152</v>
      </c>
      <c r="Y19" s="50">
        <v>3.5599265098571777</v>
      </c>
      <c r="Z19" s="50">
        <v>0</v>
      </c>
      <c r="AA19" s="50">
        <v>0</v>
      </c>
      <c r="AB19" s="50">
        <v>0</v>
      </c>
      <c r="AC19" s="50">
        <v>0</v>
      </c>
      <c r="AD19" s="51">
        <v>4.0459591388702396</v>
      </c>
      <c r="AE19" s="47" t="e">
        <f>+VLOOKUP($A19,'2017 Exceptions Report'!$B$2:$D$32,2,0)</f>
        <v>#N/A</v>
      </c>
      <c r="AF19" s="47" t="e">
        <f>+VLOOKUP($A19,'2017 Exceptions Report'!$B$2:$D$32,3,0)</f>
        <v>#N/A</v>
      </c>
      <c r="AG19" s="52" t="e">
        <f t="shared" si="1"/>
        <v>#N/A</v>
      </c>
      <c r="AH19" s="52" t="e">
        <f t="shared" si="2"/>
        <v>#N/A</v>
      </c>
      <c r="AI19" s="52" t="e">
        <f t="shared" si="3"/>
        <v>#N/A</v>
      </c>
      <c r="AJ19" s="52" t="e">
        <f t="shared" si="4"/>
        <v>#N/A</v>
      </c>
      <c r="AK19" s="52">
        <v>19</v>
      </c>
      <c r="AL19" s="50"/>
      <c r="AM19" s="54">
        <f t="shared" si="6"/>
        <v>42968</v>
      </c>
      <c r="AO19" s="56" t="s">
        <v>211</v>
      </c>
      <c r="AP19" s="57">
        <v>2.987999901175499</v>
      </c>
      <c r="AQ19" s="40"/>
      <c r="AS19" s="40"/>
      <c r="AT19" s="19" t="s">
        <v>38</v>
      </c>
      <c r="AU19" s="40" t="s">
        <v>164</v>
      </c>
      <c r="AW19" s="25"/>
    </row>
    <row r="20" spans="1:49" s="19" customFormat="1" x14ac:dyDescent="0.2">
      <c r="A20" s="47" t="str">
        <f t="shared" si="0"/>
        <v>SS-42969</v>
      </c>
      <c r="B20" s="47" t="s">
        <v>146</v>
      </c>
      <c r="C20" s="47" t="s">
        <v>137</v>
      </c>
      <c r="D20" s="48">
        <v>1009</v>
      </c>
      <c r="E20" s="49">
        <v>42969.210381944446</v>
      </c>
      <c r="F20" s="50">
        <v>0</v>
      </c>
      <c r="G20" s="50">
        <v>0</v>
      </c>
      <c r="H20" s="50">
        <v>0</v>
      </c>
      <c r="I20" s="50">
        <v>0</v>
      </c>
      <c r="J20" s="50">
        <v>0</v>
      </c>
      <c r="K20" s="50">
        <v>0</v>
      </c>
      <c r="L20" s="50">
        <v>0</v>
      </c>
      <c r="M20" s="50">
        <v>0</v>
      </c>
      <c r="N20" s="50">
        <v>0</v>
      </c>
      <c r="O20" s="50">
        <v>0</v>
      </c>
      <c r="P20" s="50">
        <v>0</v>
      </c>
      <c r="Q20" s="50">
        <v>0</v>
      </c>
      <c r="R20" s="50">
        <v>0.71445697546005249</v>
      </c>
      <c r="S20" s="50">
        <v>0.72598052024841309</v>
      </c>
      <c r="T20" s="50">
        <v>0.84615945816040039</v>
      </c>
      <c r="U20" s="50">
        <v>0.70293354988098145</v>
      </c>
      <c r="V20" s="50">
        <v>0.61488813161849976</v>
      </c>
      <c r="W20" s="50">
        <v>0.48398700356483459</v>
      </c>
      <c r="X20" s="50">
        <v>0.42636951804161072</v>
      </c>
      <c r="Y20" s="50">
        <v>0.40332251787185669</v>
      </c>
      <c r="Z20" s="50">
        <v>0</v>
      </c>
      <c r="AA20" s="50">
        <v>0</v>
      </c>
      <c r="AB20" s="50">
        <v>0</v>
      </c>
      <c r="AC20" s="50">
        <v>0</v>
      </c>
      <c r="AD20" s="51">
        <v>0.67478973269462583</v>
      </c>
      <c r="AE20" s="47">
        <f>+VLOOKUP($A20,'2017 Exceptions Report'!$B$2:$D$32,2,0)</f>
        <v>17</v>
      </c>
      <c r="AF20" s="47">
        <f>+VLOOKUP($A20,'2017 Exceptions Report'!$B$2:$D$32,3,0)</f>
        <v>20</v>
      </c>
      <c r="AG20" s="52" t="str">
        <f t="shared" si="1"/>
        <v>HE17</v>
      </c>
      <c r="AH20" s="52" t="str">
        <f t="shared" si="2"/>
        <v>HE20</v>
      </c>
      <c r="AI20" s="52" t="str">
        <f t="shared" si="3"/>
        <v>v</v>
      </c>
      <c r="AJ20" s="52" t="str">
        <f t="shared" si="4"/>
        <v>y</v>
      </c>
      <c r="AK20" s="52">
        <v>20</v>
      </c>
      <c r="AL20" s="50">
        <f t="shared" si="7"/>
        <v>0.48214179277420044</v>
      </c>
      <c r="AM20" s="54">
        <f t="shared" si="6"/>
        <v>42969</v>
      </c>
      <c r="AO20" s="56" t="s">
        <v>212</v>
      </c>
      <c r="AP20" s="57">
        <v>2.987999901175499</v>
      </c>
      <c r="AQ20" s="40"/>
      <c r="AS20" s="40"/>
      <c r="AT20" s="19" t="s">
        <v>41</v>
      </c>
      <c r="AU20" s="40" t="s">
        <v>165</v>
      </c>
      <c r="AW20" s="25"/>
    </row>
    <row r="21" spans="1:49" s="19" customFormat="1" x14ac:dyDescent="0.2">
      <c r="A21" s="47" t="str">
        <f t="shared" si="0"/>
        <v>SS-42969</v>
      </c>
      <c r="B21" s="47" t="s">
        <v>147</v>
      </c>
      <c r="C21" s="47" t="s">
        <v>137</v>
      </c>
      <c r="D21" s="48">
        <v>3616</v>
      </c>
      <c r="E21" s="49">
        <v>42969.210381944446</v>
      </c>
      <c r="F21" s="50">
        <v>0</v>
      </c>
      <c r="G21" s="50">
        <v>0</v>
      </c>
      <c r="H21" s="50">
        <v>0</v>
      </c>
      <c r="I21" s="50">
        <v>0</v>
      </c>
      <c r="J21" s="50">
        <v>0</v>
      </c>
      <c r="K21" s="50">
        <v>0</v>
      </c>
      <c r="L21" s="50">
        <v>0</v>
      </c>
      <c r="M21" s="50">
        <v>0</v>
      </c>
      <c r="N21" s="50">
        <v>0</v>
      </c>
      <c r="O21" s="50">
        <v>0</v>
      </c>
      <c r="P21" s="50">
        <v>0</v>
      </c>
      <c r="Q21" s="50">
        <v>0</v>
      </c>
      <c r="R21" s="50">
        <v>2.2642760276794434</v>
      </c>
      <c r="S21" s="50">
        <v>2.2833776473999023</v>
      </c>
      <c r="T21" s="50">
        <v>2.5041861534118652</v>
      </c>
      <c r="U21" s="50">
        <v>2.3824379444122314</v>
      </c>
      <c r="V21" s="50">
        <v>2.2892673015594482</v>
      </c>
      <c r="W21" s="50">
        <v>1.5796592235565186</v>
      </c>
      <c r="X21" s="50">
        <v>1.3823673725128174</v>
      </c>
      <c r="Y21" s="50">
        <v>1.2846477031707764</v>
      </c>
      <c r="Z21" s="50">
        <v>0</v>
      </c>
      <c r="AA21" s="50">
        <v>0</v>
      </c>
      <c r="AB21" s="50">
        <v>0</v>
      </c>
      <c r="AC21" s="50">
        <v>0</v>
      </c>
      <c r="AD21" s="51">
        <v>2.207785654067993</v>
      </c>
      <c r="AE21" s="47">
        <f>+VLOOKUP($A21,'2017 Exceptions Report'!$B$2:$D$32,2,0)</f>
        <v>17</v>
      </c>
      <c r="AF21" s="47">
        <f>+VLOOKUP($A21,'2017 Exceptions Report'!$B$2:$D$32,3,0)</f>
        <v>20</v>
      </c>
      <c r="AG21" s="52" t="str">
        <f t="shared" si="1"/>
        <v>HE17</v>
      </c>
      <c r="AH21" s="52" t="str">
        <f t="shared" si="2"/>
        <v>HE20</v>
      </c>
      <c r="AI21" s="52" t="str">
        <f t="shared" si="3"/>
        <v>v</v>
      </c>
      <c r="AJ21" s="52" t="str">
        <f t="shared" si="4"/>
        <v>y</v>
      </c>
      <c r="AK21" s="52">
        <v>21</v>
      </c>
      <c r="AL21" s="50">
        <f t="shared" si="7"/>
        <v>1.6339854001998901</v>
      </c>
      <c r="AM21" s="54">
        <f t="shared" si="6"/>
        <v>42969</v>
      </c>
      <c r="AO21" s="56" t="s">
        <v>205</v>
      </c>
      <c r="AP21" s="57">
        <v>0.29699999094009399</v>
      </c>
      <c r="AQ21" s="40"/>
      <c r="AS21" s="40"/>
      <c r="AT21" s="19" t="s">
        <v>36</v>
      </c>
      <c r="AU21" s="40" t="s">
        <v>166</v>
      </c>
      <c r="AW21" s="25"/>
    </row>
    <row r="22" spans="1:49" s="19" customFormat="1" x14ac:dyDescent="0.2">
      <c r="A22" s="47" t="str">
        <f t="shared" si="0"/>
        <v>SS-42969</v>
      </c>
      <c r="B22" s="47" t="s">
        <v>148</v>
      </c>
      <c r="C22" s="47" t="s">
        <v>137</v>
      </c>
      <c r="D22" s="48">
        <v>5606</v>
      </c>
      <c r="E22" s="49">
        <v>42969.210381944446</v>
      </c>
      <c r="F22" s="50">
        <v>0</v>
      </c>
      <c r="G22" s="50">
        <v>0</v>
      </c>
      <c r="H22" s="50">
        <v>0</v>
      </c>
      <c r="I22" s="50">
        <v>0</v>
      </c>
      <c r="J22" s="50">
        <v>0</v>
      </c>
      <c r="K22" s="50">
        <v>0</v>
      </c>
      <c r="L22" s="50">
        <v>0</v>
      </c>
      <c r="M22" s="50">
        <v>0</v>
      </c>
      <c r="N22" s="50">
        <v>0</v>
      </c>
      <c r="O22" s="50">
        <v>0</v>
      </c>
      <c r="P22" s="50">
        <v>0</v>
      </c>
      <c r="Q22" s="50">
        <v>0</v>
      </c>
      <c r="R22" s="50">
        <v>1.5074962377548218</v>
      </c>
      <c r="S22" s="50">
        <v>1.6951327323913574</v>
      </c>
      <c r="T22" s="50">
        <v>2.0954694747924805</v>
      </c>
      <c r="U22" s="50">
        <v>2.4697065353393555</v>
      </c>
      <c r="V22" s="50">
        <v>2.733576774597168</v>
      </c>
      <c r="W22" s="50">
        <v>2.6198148727416992</v>
      </c>
      <c r="X22" s="50">
        <v>2.6749532222747803</v>
      </c>
      <c r="Y22" s="50">
        <v>2.6424615383148193</v>
      </c>
      <c r="Z22" s="50">
        <v>0</v>
      </c>
      <c r="AA22" s="50">
        <v>0</v>
      </c>
      <c r="AB22" s="50">
        <v>0</v>
      </c>
      <c r="AC22" s="50">
        <v>0</v>
      </c>
      <c r="AD22" s="51">
        <v>2.3227400779724121</v>
      </c>
      <c r="AE22" s="47">
        <f>+VLOOKUP($A22,'2017 Exceptions Report'!$B$2:$D$32,2,0)</f>
        <v>17</v>
      </c>
      <c r="AF22" s="47">
        <f>+VLOOKUP($A22,'2017 Exceptions Report'!$B$2:$D$32,3,0)</f>
        <v>20</v>
      </c>
      <c r="AG22" s="52" t="str">
        <f t="shared" si="1"/>
        <v>HE17</v>
      </c>
      <c r="AH22" s="52" t="str">
        <f t="shared" si="2"/>
        <v>HE20</v>
      </c>
      <c r="AI22" s="52" t="str">
        <f t="shared" si="3"/>
        <v>v</v>
      </c>
      <c r="AJ22" s="52" t="str">
        <f t="shared" si="4"/>
        <v>y</v>
      </c>
      <c r="AK22" s="52">
        <v>22</v>
      </c>
      <c r="AL22" s="50">
        <f t="shared" si="7"/>
        <v>2.6677016019821167</v>
      </c>
      <c r="AM22" s="54">
        <f t="shared" si="6"/>
        <v>42969</v>
      </c>
      <c r="AO22" s="56" t="s">
        <v>213</v>
      </c>
      <c r="AP22" s="57">
        <v>2.987999901175499</v>
      </c>
      <c r="AS22" s="40"/>
      <c r="AT22" s="19" t="s">
        <v>39</v>
      </c>
      <c r="AU22" s="40" t="s">
        <v>167</v>
      </c>
      <c r="AW22" s="25"/>
    </row>
    <row r="23" spans="1:49" s="19" customFormat="1" x14ac:dyDescent="0.2">
      <c r="A23" s="47" t="str">
        <f t="shared" si="0"/>
        <v>SS-42969</v>
      </c>
      <c r="B23" s="47" t="s">
        <v>149</v>
      </c>
      <c r="C23" s="47" t="s">
        <v>137</v>
      </c>
      <c r="D23" s="48">
        <v>8932</v>
      </c>
      <c r="E23" s="49">
        <v>42969.210381944446</v>
      </c>
      <c r="F23" s="50">
        <v>0</v>
      </c>
      <c r="G23" s="50">
        <v>0</v>
      </c>
      <c r="H23" s="50">
        <v>0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50">
        <v>0</v>
      </c>
      <c r="Q23" s="50">
        <v>0</v>
      </c>
      <c r="R23" s="50">
        <v>3.2296969890594482</v>
      </c>
      <c r="S23" s="50">
        <v>3.6971876621246338</v>
      </c>
      <c r="T23" s="50">
        <v>4.0765366554260254</v>
      </c>
      <c r="U23" s="50">
        <v>4.4071388244628906</v>
      </c>
      <c r="V23" s="50">
        <v>4.5208821296691895</v>
      </c>
      <c r="W23" s="50">
        <v>3.9758563041687012</v>
      </c>
      <c r="X23" s="50">
        <v>3.8444628715515137</v>
      </c>
      <c r="Y23" s="50">
        <v>3.6387288570404053</v>
      </c>
      <c r="Z23" s="50">
        <v>0</v>
      </c>
      <c r="AA23" s="50">
        <v>0</v>
      </c>
      <c r="AB23" s="50">
        <v>0</v>
      </c>
      <c r="AC23" s="50">
        <v>0</v>
      </c>
      <c r="AD23" s="51">
        <v>4.1355203151702877</v>
      </c>
      <c r="AE23" s="47">
        <f>+VLOOKUP($A23,'2017 Exceptions Report'!$B$2:$D$32,2,0)</f>
        <v>17</v>
      </c>
      <c r="AF23" s="47">
        <f>+VLOOKUP($A23,'2017 Exceptions Report'!$B$2:$D$32,3,0)</f>
        <v>20</v>
      </c>
      <c r="AG23" s="52" t="str">
        <f t="shared" si="1"/>
        <v>HE17</v>
      </c>
      <c r="AH23" s="52" t="str">
        <f t="shared" si="2"/>
        <v>HE20</v>
      </c>
      <c r="AI23" s="52" t="str">
        <f t="shared" si="3"/>
        <v>v</v>
      </c>
      <c r="AJ23" s="52" t="str">
        <f t="shared" si="4"/>
        <v>y</v>
      </c>
      <c r="AK23" s="52">
        <v>23</v>
      </c>
      <c r="AL23" s="50">
        <f t="shared" si="7"/>
        <v>3.9949825406074524</v>
      </c>
      <c r="AM23" s="54">
        <f t="shared" si="6"/>
        <v>42969</v>
      </c>
      <c r="AO23" s="56" t="s">
        <v>214</v>
      </c>
      <c r="AP23" s="57">
        <v>2.987999901175499</v>
      </c>
      <c r="AS23" s="40"/>
      <c r="AT23" s="19" t="s">
        <v>42</v>
      </c>
      <c r="AU23" s="40" t="s">
        <v>168</v>
      </c>
      <c r="AW23" s="25"/>
    </row>
    <row r="24" spans="1:49" s="19" customFormat="1" x14ac:dyDescent="0.2">
      <c r="A24" s="47" t="str">
        <f t="shared" si="0"/>
        <v>SS-42970</v>
      </c>
      <c r="B24" s="47" t="s">
        <v>146</v>
      </c>
      <c r="C24" s="47" t="s">
        <v>137</v>
      </c>
      <c r="D24" s="48">
        <v>1009</v>
      </c>
      <c r="E24" s="49">
        <v>42970.210347222222</v>
      </c>
      <c r="F24" s="50">
        <v>0</v>
      </c>
      <c r="G24" s="50">
        <v>0</v>
      </c>
      <c r="H24" s="50">
        <v>0</v>
      </c>
      <c r="I24" s="50">
        <v>0</v>
      </c>
      <c r="J24" s="50">
        <v>0</v>
      </c>
      <c r="K24" s="50">
        <v>0</v>
      </c>
      <c r="L24" s="50">
        <v>0</v>
      </c>
      <c r="M24" s="50">
        <v>0</v>
      </c>
      <c r="N24" s="50">
        <v>0</v>
      </c>
      <c r="O24" s="50">
        <v>0</v>
      </c>
      <c r="P24" s="50">
        <v>0</v>
      </c>
      <c r="Q24" s="50">
        <v>0</v>
      </c>
      <c r="R24" s="50">
        <v>0.71445697546005249</v>
      </c>
      <c r="S24" s="50">
        <v>0.72598052024841309</v>
      </c>
      <c r="T24" s="50">
        <v>0.84488284587860107</v>
      </c>
      <c r="U24" s="50">
        <v>0.70293354988098145</v>
      </c>
      <c r="V24" s="50">
        <v>0.61372572183609009</v>
      </c>
      <c r="W24" s="50">
        <v>0.48398700356483459</v>
      </c>
      <c r="X24" s="50">
        <v>0.42636951804161072</v>
      </c>
      <c r="Y24" s="50">
        <v>0.40332251787185669</v>
      </c>
      <c r="Z24" s="50">
        <v>0</v>
      </c>
      <c r="AA24" s="50">
        <v>0</v>
      </c>
      <c r="AB24" s="50">
        <v>0</v>
      </c>
      <c r="AC24" s="50">
        <v>0</v>
      </c>
      <c r="AD24" s="51">
        <v>0.67430192828178404</v>
      </c>
      <c r="AE24" s="47" t="e">
        <f>+VLOOKUP($A24,'2017 Exceptions Report'!$B$2:$D$32,2,0)</f>
        <v>#N/A</v>
      </c>
      <c r="AF24" s="47" t="e">
        <f>+VLOOKUP($A24,'2017 Exceptions Report'!$B$2:$D$32,3,0)</f>
        <v>#N/A</v>
      </c>
      <c r="AG24" s="52" t="e">
        <f t="shared" si="1"/>
        <v>#N/A</v>
      </c>
      <c r="AH24" s="52" t="e">
        <f t="shared" si="2"/>
        <v>#N/A</v>
      </c>
      <c r="AI24" s="52" t="e">
        <f t="shared" si="3"/>
        <v>#N/A</v>
      </c>
      <c r="AJ24" s="52" t="e">
        <f t="shared" si="4"/>
        <v>#N/A</v>
      </c>
      <c r="AK24" s="52">
        <v>24</v>
      </c>
      <c r="AL24" s="50"/>
      <c r="AM24" s="54">
        <f t="shared" si="6"/>
        <v>42970</v>
      </c>
      <c r="AO24" s="56" t="s">
        <v>215</v>
      </c>
      <c r="AP24" s="57">
        <v>4.4100000709295273</v>
      </c>
      <c r="AS24" s="40"/>
      <c r="AT24" s="19" t="s">
        <v>202</v>
      </c>
      <c r="AU24" s="40" t="s">
        <v>169</v>
      </c>
      <c r="AW24" s="25"/>
    </row>
    <row r="25" spans="1:49" s="19" customFormat="1" x14ac:dyDescent="0.2">
      <c r="A25" s="47" t="str">
        <f t="shared" si="0"/>
        <v>SS-42970</v>
      </c>
      <c r="B25" s="47" t="s">
        <v>147</v>
      </c>
      <c r="C25" s="47" t="s">
        <v>137</v>
      </c>
      <c r="D25" s="48">
        <v>3616</v>
      </c>
      <c r="E25" s="49">
        <v>42970.210347222222</v>
      </c>
      <c r="F25" s="50">
        <v>0</v>
      </c>
      <c r="G25" s="50">
        <v>0</v>
      </c>
      <c r="H25" s="50">
        <v>0</v>
      </c>
      <c r="I25" s="50">
        <v>0</v>
      </c>
      <c r="J25" s="50">
        <v>0</v>
      </c>
      <c r="K25" s="50">
        <v>0</v>
      </c>
      <c r="L25" s="50">
        <v>0</v>
      </c>
      <c r="M25" s="50">
        <v>0</v>
      </c>
      <c r="N25" s="50">
        <v>0</v>
      </c>
      <c r="O25" s="50">
        <v>0</v>
      </c>
      <c r="P25" s="50">
        <v>0</v>
      </c>
      <c r="Q25" s="50">
        <v>0</v>
      </c>
      <c r="R25" s="50">
        <v>2.2292282581329346</v>
      </c>
      <c r="S25" s="50">
        <v>2.2480340003967285</v>
      </c>
      <c r="T25" s="50">
        <v>2.4654233455657959</v>
      </c>
      <c r="U25" s="50">
        <v>2.3455610275268555</v>
      </c>
      <c r="V25" s="50">
        <v>2.2538323402404785</v>
      </c>
      <c r="W25" s="50">
        <v>1.5552078485488892</v>
      </c>
      <c r="X25" s="50">
        <v>1.3609699010848999</v>
      </c>
      <c r="Y25" s="50">
        <v>1.2647627592086792</v>
      </c>
      <c r="Z25" s="50">
        <v>0</v>
      </c>
      <c r="AA25" s="50">
        <v>0</v>
      </c>
      <c r="AB25" s="50">
        <v>0</v>
      </c>
      <c r="AC25" s="50">
        <v>0</v>
      </c>
      <c r="AD25" s="51">
        <v>2.1736117124557497</v>
      </c>
      <c r="AE25" s="47" t="e">
        <f>+VLOOKUP($A25,'2017 Exceptions Report'!$B$2:$D$32,2,0)</f>
        <v>#N/A</v>
      </c>
      <c r="AF25" s="47" t="e">
        <f>+VLOOKUP($A25,'2017 Exceptions Report'!$B$2:$D$32,3,0)</f>
        <v>#N/A</v>
      </c>
      <c r="AG25" s="52" t="e">
        <f t="shared" si="1"/>
        <v>#N/A</v>
      </c>
      <c r="AH25" s="52" t="e">
        <f t="shared" si="2"/>
        <v>#N/A</v>
      </c>
      <c r="AI25" s="52" t="e">
        <f t="shared" si="3"/>
        <v>#N/A</v>
      </c>
      <c r="AJ25" s="52" t="e">
        <f t="shared" si="4"/>
        <v>#N/A</v>
      </c>
      <c r="AK25" s="52">
        <v>25</v>
      </c>
      <c r="AL25" s="50"/>
      <c r="AM25" s="54">
        <f t="shared" si="6"/>
        <v>42970</v>
      </c>
      <c r="AO25" s="56" t="s">
        <v>216</v>
      </c>
      <c r="AP25" s="57">
        <v>4.4100000709295273</v>
      </c>
      <c r="AS25" s="40"/>
      <c r="AT25" s="19" t="s">
        <v>203</v>
      </c>
      <c r="AU25" s="40" t="s">
        <v>170</v>
      </c>
      <c r="AW25" s="25"/>
    </row>
    <row r="26" spans="1:49" s="19" customFormat="1" x14ac:dyDescent="0.2">
      <c r="A26" s="47" t="str">
        <f t="shared" si="0"/>
        <v>SS-42970</v>
      </c>
      <c r="B26" s="47" t="s">
        <v>148</v>
      </c>
      <c r="C26" s="47" t="s">
        <v>137</v>
      </c>
      <c r="D26" s="48">
        <v>5606</v>
      </c>
      <c r="E26" s="49">
        <v>42970.210347222222</v>
      </c>
      <c r="F26" s="50">
        <v>0</v>
      </c>
      <c r="G26" s="50">
        <v>0</v>
      </c>
      <c r="H26" s="50">
        <v>0</v>
      </c>
      <c r="I26" s="50">
        <v>0</v>
      </c>
      <c r="J26" s="50">
        <v>0</v>
      </c>
      <c r="K26" s="50">
        <v>0</v>
      </c>
      <c r="L26" s="50">
        <v>0</v>
      </c>
      <c r="M26" s="50">
        <v>0</v>
      </c>
      <c r="N26" s="50">
        <v>0</v>
      </c>
      <c r="O26" s="50">
        <v>0</v>
      </c>
      <c r="P26" s="50">
        <v>0</v>
      </c>
      <c r="Q26" s="50">
        <v>0</v>
      </c>
      <c r="R26" s="50">
        <v>1.3480154275894165</v>
      </c>
      <c r="S26" s="50">
        <v>1.5155178308486938</v>
      </c>
      <c r="T26" s="50">
        <v>1.8755406141281128</v>
      </c>
      <c r="U26" s="50">
        <v>2.2102694511413574</v>
      </c>
      <c r="V26" s="50">
        <v>2.4455955028533936</v>
      </c>
      <c r="W26" s="50">
        <v>2.3433678150177002</v>
      </c>
      <c r="X26" s="50">
        <v>2.392991304397583</v>
      </c>
      <c r="Y26" s="50">
        <v>2.3642330169677734</v>
      </c>
      <c r="Z26" s="50">
        <v>0</v>
      </c>
      <c r="AA26" s="50">
        <v>0</v>
      </c>
      <c r="AB26" s="50">
        <v>0</v>
      </c>
      <c r="AC26" s="50">
        <v>0</v>
      </c>
      <c r="AD26" s="51">
        <v>2.0780582427978516</v>
      </c>
      <c r="AE26" s="47" t="e">
        <f>+VLOOKUP($A26,'2017 Exceptions Report'!$B$2:$D$32,2,0)</f>
        <v>#N/A</v>
      </c>
      <c r="AF26" s="47" t="e">
        <f>+VLOOKUP($A26,'2017 Exceptions Report'!$B$2:$D$32,3,0)</f>
        <v>#N/A</v>
      </c>
      <c r="AG26" s="52" t="e">
        <f t="shared" si="1"/>
        <v>#N/A</v>
      </c>
      <c r="AH26" s="52" t="e">
        <f t="shared" si="2"/>
        <v>#N/A</v>
      </c>
      <c r="AI26" s="52" t="e">
        <f t="shared" si="3"/>
        <v>#N/A</v>
      </c>
      <c r="AJ26" s="52" t="e">
        <f t="shared" si="4"/>
        <v>#N/A</v>
      </c>
      <c r="AK26" s="52">
        <v>26</v>
      </c>
      <c r="AL26" s="50"/>
      <c r="AM26" s="54">
        <f t="shared" si="6"/>
        <v>42970</v>
      </c>
      <c r="AO26" s="56" t="s">
        <v>206</v>
      </c>
      <c r="AP26" s="57">
        <v>0.29700000584125519</v>
      </c>
      <c r="AS26" s="40"/>
      <c r="AT26" s="19" t="s">
        <v>204</v>
      </c>
      <c r="AU26" s="40" t="s">
        <v>171</v>
      </c>
      <c r="AW26" s="25"/>
    </row>
    <row r="27" spans="1:49" s="19" customFormat="1" x14ac:dyDescent="0.2">
      <c r="A27" s="47" t="str">
        <f t="shared" si="0"/>
        <v>SS-42970</v>
      </c>
      <c r="B27" s="47" t="s">
        <v>149</v>
      </c>
      <c r="C27" s="47" t="s">
        <v>137</v>
      </c>
      <c r="D27" s="48">
        <v>8932</v>
      </c>
      <c r="E27" s="49">
        <v>42970.210347222222</v>
      </c>
      <c r="F27" s="50">
        <v>0</v>
      </c>
      <c r="G27" s="50">
        <v>0</v>
      </c>
      <c r="H27" s="50">
        <v>0</v>
      </c>
      <c r="I27" s="50">
        <v>0</v>
      </c>
      <c r="J27" s="50">
        <v>0</v>
      </c>
      <c r="K27" s="50">
        <v>0</v>
      </c>
      <c r="L27" s="50">
        <v>0</v>
      </c>
      <c r="M27" s="50">
        <v>0</v>
      </c>
      <c r="N27" s="50">
        <v>0</v>
      </c>
      <c r="O27" s="50">
        <v>0</v>
      </c>
      <c r="P27" s="50">
        <v>0</v>
      </c>
      <c r="Q27" s="50">
        <v>0</v>
      </c>
      <c r="R27" s="50">
        <v>3.107295036315918</v>
      </c>
      <c r="S27" s="50">
        <v>3.5570681095123291</v>
      </c>
      <c r="T27" s="50">
        <v>3.9220402240753174</v>
      </c>
      <c r="U27" s="50">
        <v>4.2401127815246582</v>
      </c>
      <c r="V27" s="50">
        <v>4.349545955657959</v>
      </c>
      <c r="W27" s="50">
        <v>3.8251755237579346</v>
      </c>
      <c r="X27" s="50">
        <v>3.6987617015838623</v>
      </c>
      <c r="Y27" s="50">
        <v>3.5008246898651123</v>
      </c>
      <c r="Z27" s="50">
        <v>0</v>
      </c>
      <c r="AA27" s="50">
        <v>0</v>
      </c>
      <c r="AB27" s="50">
        <v>0</v>
      </c>
      <c r="AC27" s="50">
        <v>0</v>
      </c>
      <c r="AD27" s="51">
        <v>3.9787885189056396</v>
      </c>
      <c r="AE27" s="47" t="e">
        <f>+VLOOKUP($A27,'2017 Exceptions Report'!$B$2:$D$32,2,0)</f>
        <v>#N/A</v>
      </c>
      <c r="AF27" s="47" t="e">
        <f>+VLOOKUP($A27,'2017 Exceptions Report'!$B$2:$D$32,3,0)</f>
        <v>#N/A</v>
      </c>
      <c r="AG27" s="52" t="e">
        <f t="shared" si="1"/>
        <v>#N/A</v>
      </c>
      <c r="AH27" s="52" t="e">
        <f t="shared" si="2"/>
        <v>#N/A</v>
      </c>
      <c r="AI27" s="52" t="e">
        <f t="shared" si="3"/>
        <v>#N/A</v>
      </c>
      <c r="AJ27" s="52" t="e">
        <f t="shared" si="4"/>
        <v>#N/A</v>
      </c>
      <c r="AK27" s="52">
        <v>27</v>
      </c>
      <c r="AL27" s="50"/>
      <c r="AM27" s="54">
        <f t="shared" si="6"/>
        <v>42970</v>
      </c>
      <c r="AO27" s="56" t="s">
        <v>217</v>
      </c>
      <c r="AP27" s="57">
        <v>4.4100000709295273</v>
      </c>
      <c r="AS27" s="40"/>
      <c r="AU27" s="40"/>
      <c r="AW27" s="25"/>
    </row>
    <row r="28" spans="1:49" s="19" customFormat="1" x14ac:dyDescent="0.2">
      <c r="A28" s="47" t="str">
        <f t="shared" si="0"/>
        <v>SS-42972</v>
      </c>
      <c r="B28" s="47" t="s">
        <v>146</v>
      </c>
      <c r="C28" s="47" t="s">
        <v>137</v>
      </c>
      <c r="D28" s="48">
        <v>1009</v>
      </c>
      <c r="E28" s="49">
        <v>42972.210173611114</v>
      </c>
      <c r="F28" s="50">
        <v>0</v>
      </c>
      <c r="G28" s="50">
        <v>0</v>
      </c>
      <c r="H28" s="50">
        <v>0</v>
      </c>
      <c r="I28" s="50">
        <v>0</v>
      </c>
      <c r="J28" s="50">
        <v>0</v>
      </c>
      <c r="K28" s="50">
        <v>0</v>
      </c>
      <c r="L28" s="50">
        <v>0</v>
      </c>
      <c r="M28" s="50">
        <v>0</v>
      </c>
      <c r="N28" s="50">
        <v>0</v>
      </c>
      <c r="O28" s="50">
        <v>0</v>
      </c>
      <c r="P28" s="50">
        <v>0</v>
      </c>
      <c r="Q28" s="50">
        <v>0</v>
      </c>
      <c r="R28" s="50">
        <v>0.71445697546005249</v>
      </c>
      <c r="S28" s="50">
        <v>0.72598052024841309</v>
      </c>
      <c r="T28" s="50">
        <v>0.84506523609161377</v>
      </c>
      <c r="U28" s="50">
        <v>0.70293354988098145</v>
      </c>
      <c r="V28" s="50">
        <v>0.61389178037643433</v>
      </c>
      <c r="W28" s="50">
        <v>0.48398700356483459</v>
      </c>
      <c r="X28" s="50">
        <v>0.42636951804161072</v>
      </c>
      <c r="Y28" s="50">
        <v>0.40332251787185669</v>
      </c>
      <c r="Z28" s="50">
        <v>0</v>
      </c>
      <c r="AA28" s="50">
        <v>0</v>
      </c>
      <c r="AB28" s="50">
        <v>0</v>
      </c>
      <c r="AC28" s="50">
        <v>0</v>
      </c>
      <c r="AD28" s="51">
        <v>0.67437161803245549</v>
      </c>
      <c r="AE28" s="47" t="e">
        <f>+VLOOKUP($A28,'2017 Exceptions Report'!$B$2:$D$32,2,0)</f>
        <v>#N/A</v>
      </c>
      <c r="AF28" s="47" t="e">
        <f>+VLOOKUP($A28,'2017 Exceptions Report'!$B$2:$D$32,3,0)</f>
        <v>#N/A</v>
      </c>
      <c r="AG28" s="52" t="e">
        <f t="shared" si="1"/>
        <v>#N/A</v>
      </c>
      <c r="AH28" s="52" t="e">
        <f t="shared" si="2"/>
        <v>#N/A</v>
      </c>
      <c r="AI28" s="52" t="e">
        <f t="shared" si="3"/>
        <v>#N/A</v>
      </c>
      <c r="AJ28" s="52" t="e">
        <f t="shared" si="4"/>
        <v>#N/A</v>
      </c>
      <c r="AK28" s="52">
        <v>28</v>
      </c>
      <c r="AL28" s="50"/>
      <c r="AM28" s="54">
        <f t="shared" si="6"/>
        <v>42972</v>
      </c>
      <c r="AO28" s="56" t="s">
        <v>218</v>
      </c>
      <c r="AP28" s="57">
        <v>4.4100000709295273</v>
      </c>
      <c r="AS28" s="40"/>
      <c r="AW28" s="25"/>
    </row>
    <row r="29" spans="1:49" s="19" customFormat="1" x14ac:dyDescent="0.2">
      <c r="A29" s="47" t="str">
        <f t="shared" si="0"/>
        <v>SS-42972</v>
      </c>
      <c r="B29" s="47" t="s">
        <v>147</v>
      </c>
      <c r="C29" s="47" t="s">
        <v>137</v>
      </c>
      <c r="D29" s="48">
        <v>3616</v>
      </c>
      <c r="E29" s="49">
        <v>42972.210173611114</v>
      </c>
      <c r="F29" s="50">
        <v>0</v>
      </c>
      <c r="G29" s="50">
        <v>0</v>
      </c>
      <c r="H29" s="50">
        <v>0</v>
      </c>
      <c r="I29" s="50">
        <v>0</v>
      </c>
      <c r="J29" s="50">
        <v>0</v>
      </c>
      <c r="K29" s="50">
        <v>0</v>
      </c>
      <c r="L29" s="50">
        <v>0</v>
      </c>
      <c r="M29" s="50">
        <v>0</v>
      </c>
      <c r="N29" s="50">
        <v>0</v>
      </c>
      <c r="O29" s="50">
        <v>0</v>
      </c>
      <c r="P29" s="50">
        <v>0</v>
      </c>
      <c r="Q29" s="50">
        <v>0</v>
      </c>
      <c r="R29" s="50">
        <v>2.2342350482940674</v>
      </c>
      <c r="S29" s="50">
        <v>2.2530829906463623</v>
      </c>
      <c r="T29" s="50">
        <v>2.4709608554840088</v>
      </c>
      <c r="U29" s="50">
        <v>2.3508291244506836</v>
      </c>
      <c r="V29" s="50">
        <v>2.2588942050933838</v>
      </c>
      <c r="W29" s="50">
        <v>1.5587009191513062</v>
      </c>
      <c r="X29" s="50">
        <v>1.3640267848968506</v>
      </c>
      <c r="Y29" s="50">
        <v>1.2676035165786743</v>
      </c>
      <c r="Z29" s="50">
        <v>0</v>
      </c>
      <c r="AA29" s="50">
        <v>0</v>
      </c>
      <c r="AB29" s="50">
        <v>0</v>
      </c>
      <c r="AC29" s="50">
        <v>0</v>
      </c>
      <c r="AD29" s="51">
        <v>2.1784936189651489</v>
      </c>
      <c r="AE29" s="47" t="e">
        <f>+VLOOKUP($A29,'2017 Exceptions Report'!$B$2:$D$32,2,0)</f>
        <v>#N/A</v>
      </c>
      <c r="AF29" s="47" t="e">
        <f>+VLOOKUP($A29,'2017 Exceptions Report'!$B$2:$D$32,3,0)</f>
        <v>#N/A</v>
      </c>
      <c r="AG29" s="52" t="e">
        <f t="shared" si="1"/>
        <v>#N/A</v>
      </c>
      <c r="AH29" s="52" t="e">
        <f t="shared" si="2"/>
        <v>#N/A</v>
      </c>
      <c r="AI29" s="52" t="e">
        <f t="shared" si="3"/>
        <v>#N/A</v>
      </c>
      <c r="AJ29" s="52" t="e">
        <f t="shared" si="4"/>
        <v>#N/A</v>
      </c>
      <c r="AK29" s="52">
        <v>29</v>
      </c>
      <c r="AL29" s="50"/>
      <c r="AM29" s="54">
        <f t="shared" si="6"/>
        <v>42972</v>
      </c>
      <c r="AO29" s="56" t="s">
        <v>219</v>
      </c>
      <c r="AP29" s="57">
        <v>4.4100000709295273</v>
      </c>
      <c r="AS29" s="40"/>
      <c r="AW29" s="25"/>
    </row>
    <row r="30" spans="1:49" s="19" customFormat="1" x14ac:dyDescent="0.2">
      <c r="A30" s="47" t="str">
        <f t="shared" si="0"/>
        <v>SS-42972</v>
      </c>
      <c r="B30" s="47" t="s">
        <v>148</v>
      </c>
      <c r="C30" s="47" t="s">
        <v>137</v>
      </c>
      <c r="D30" s="48">
        <v>5606</v>
      </c>
      <c r="E30" s="49">
        <v>42972.210173611114</v>
      </c>
      <c r="F30" s="50">
        <v>0</v>
      </c>
      <c r="G30" s="50">
        <v>0</v>
      </c>
      <c r="H30" s="50">
        <v>0</v>
      </c>
      <c r="I30" s="50">
        <v>0</v>
      </c>
      <c r="J30" s="50">
        <v>0</v>
      </c>
      <c r="K30" s="50">
        <v>0</v>
      </c>
      <c r="L30" s="50">
        <v>0</v>
      </c>
      <c r="M30" s="50">
        <v>0</v>
      </c>
      <c r="N30" s="50">
        <v>0</v>
      </c>
      <c r="O30" s="50">
        <v>0</v>
      </c>
      <c r="P30" s="50">
        <v>0</v>
      </c>
      <c r="Q30" s="50">
        <v>0</v>
      </c>
      <c r="R30" s="50">
        <v>1.3707984685897827</v>
      </c>
      <c r="S30" s="50">
        <v>1.54117715358734</v>
      </c>
      <c r="T30" s="50">
        <v>1.906959056854248</v>
      </c>
      <c r="U30" s="50">
        <v>2.2473320960998535</v>
      </c>
      <c r="V30" s="50">
        <v>2.4867355823516846</v>
      </c>
      <c r="W30" s="50">
        <v>2.3828604221343994</v>
      </c>
      <c r="X30" s="50">
        <v>2.4332714080810547</v>
      </c>
      <c r="Y30" s="50">
        <v>2.4039797782897949</v>
      </c>
      <c r="Z30" s="50">
        <v>0</v>
      </c>
      <c r="AA30" s="50">
        <v>0</v>
      </c>
      <c r="AB30" s="50">
        <v>0</v>
      </c>
      <c r="AC30" s="50">
        <v>0</v>
      </c>
      <c r="AD30" s="51">
        <v>2.1130128622055055</v>
      </c>
      <c r="AE30" s="47" t="e">
        <f>+VLOOKUP($A30,'2017 Exceptions Report'!$B$2:$D$32,2,0)</f>
        <v>#N/A</v>
      </c>
      <c r="AF30" s="47" t="e">
        <f>+VLOOKUP($A30,'2017 Exceptions Report'!$B$2:$D$32,3,0)</f>
        <v>#N/A</v>
      </c>
      <c r="AG30" s="52" t="e">
        <f t="shared" si="1"/>
        <v>#N/A</v>
      </c>
      <c r="AH30" s="52" t="e">
        <f t="shared" si="2"/>
        <v>#N/A</v>
      </c>
      <c r="AI30" s="52" t="e">
        <f t="shared" si="3"/>
        <v>#N/A</v>
      </c>
      <c r="AJ30" s="52" t="e">
        <f t="shared" si="4"/>
        <v>#N/A</v>
      </c>
      <c r="AK30" s="52">
        <v>30</v>
      </c>
      <c r="AL30" s="50"/>
      <c r="AM30" s="54">
        <f t="shared" si="6"/>
        <v>42972</v>
      </c>
      <c r="AO30" s="56" t="s">
        <v>220</v>
      </c>
      <c r="AP30" s="57">
        <v>4.2570002228021622</v>
      </c>
      <c r="AS30" s="40"/>
      <c r="AW30" s="25"/>
    </row>
    <row r="31" spans="1:49" s="19" customFormat="1" x14ac:dyDescent="0.2">
      <c r="A31" s="47" t="str">
        <f t="shared" si="0"/>
        <v>SS-42972</v>
      </c>
      <c r="B31" s="47" t="s">
        <v>149</v>
      </c>
      <c r="C31" s="47" t="s">
        <v>137</v>
      </c>
      <c r="D31" s="48">
        <v>8932</v>
      </c>
      <c r="E31" s="49">
        <v>42972.210173611114</v>
      </c>
      <c r="F31" s="50">
        <v>0</v>
      </c>
      <c r="G31" s="50">
        <v>0</v>
      </c>
      <c r="H31" s="50">
        <v>0</v>
      </c>
      <c r="I31" s="50">
        <v>0</v>
      </c>
      <c r="J31" s="50">
        <v>0</v>
      </c>
      <c r="K31" s="50">
        <v>0</v>
      </c>
      <c r="L31" s="50">
        <v>0</v>
      </c>
      <c r="M31" s="50">
        <v>0</v>
      </c>
      <c r="N31" s="50">
        <v>0</v>
      </c>
      <c r="O31" s="50">
        <v>0</v>
      </c>
      <c r="P31" s="50">
        <v>0</v>
      </c>
      <c r="Q31" s="50">
        <v>0</v>
      </c>
      <c r="R31" s="50">
        <v>3.1247806549072266</v>
      </c>
      <c r="S31" s="50">
        <v>3.5770852565765381</v>
      </c>
      <c r="T31" s="50">
        <v>3.9441111087799072</v>
      </c>
      <c r="U31" s="50">
        <v>4.2639737129211426</v>
      </c>
      <c r="V31" s="50">
        <v>4.3740224838256836</v>
      </c>
      <c r="W31" s="50">
        <v>3.8467013835906982</v>
      </c>
      <c r="X31" s="50">
        <v>3.7195761203765869</v>
      </c>
      <c r="Y31" s="50">
        <v>3.5205254554748535</v>
      </c>
      <c r="Z31" s="50">
        <v>0</v>
      </c>
      <c r="AA31" s="50">
        <v>0</v>
      </c>
      <c r="AB31" s="50">
        <v>0</v>
      </c>
      <c r="AC31" s="50">
        <v>0</v>
      </c>
      <c r="AD31" s="51">
        <v>4.0011787891387938</v>
      </c>
      <c r="AE31" s="47" t="e">
        <f>+VLOOKUP($A31,'2017 Exceptions Report'!$B$2:$D$32,2,0)</f>
        <v>#N/A</v>
      </c>
      <c r="AF31" s="47" t="e">
        <f>+VLOOKUP($A31,'2017 Exceptions Report'!$B$2:$D$32,3,0)</f>
        <v>#N/A</v>
      </c>
      <c r="AG31" s="52" t="e">
        <f t="shared" si="1"/>
        <v>#N/A</v>
      </c>
      <c r="AH31" s="52" t="e">
        <f t="shared" si="2"/>
        <v>#N/A</v>
      </c>
      <c r="AI31" s="52" t="e">
        <f t="shared" si="3"/>
        <v>#N/A</v>
      </c>
      <c r="AJ31" s="52" t="e">
        <f t="shared" si="4"/>
        <v>#N/A</v>
      </c>
      <c r="AK31" s="52">
        <v>31</v>
      </c>
      <c r="AL31" s="50"/>
      <c r="AM31" s="54">
        <f t="shared" si="6"/>
        <v>42972</v>
      </c>
      <c r="AO31" s="56" t="s">
        <v>207</v>
      </c>
      <c r="AP31" s="57">
        <v>0.24300000816583633</v>
      </c>
      <c r="AS31" s="40"/>
      <c r="AW31" s="25"/>
    </row>
    <row r="32" spans="1:49" s="19" customFormat="1" x14ac:dyDescent="0.2">
      <c r="A32" s="47" t="str">
        <f t="shared" si="0"/>
        <v>SS-42974</v>
      </c>
      <c r="B32" s="47" t="s">
        <v>146</v>
      </c>
      <c r="C32" s="47" t="s">
        <v>137</v>
      </c>
      <c r="D32" s="48">
        <v>1009</v>
      </c>
      <c r="E32" s="49">
        <v>42974.210243055553</v>
      </c>
      <c r="F32" s="50">
        <v>0</v>
      </c>
      <c r="G32" s="50">
        <v>0</v>
      </c>
      <c r="H32" s="50">
        <v>0</v>
      </c>
      <c r="I32" s="50">
        <v>0</v>
      </c>
      <c r="J32" s="50">
        <v>0</v>
      </c>
      <c r="K32" s="50">
        <v>0</v>
      </c>
      <c r="L32" s="50">
        <v>0</v>
      </c>
      <c r="M32" s="50">
        <v>0</v>
      </c>
      <c r="N32" s="50">
        <v>0</v>
      </c>
      <c r="O32" s="50">
        <v>0</v>
      </c>
      <c r="P32" s="50">
        <v>0</v>
      </c>
      <c r="Q32" s="50">
        <v>0</v>
      </c>
      <c r="R32" s="50">
        <v>0.71445697546005249</v>
      </c>
      <c r="S32" s="50">
        <v>0.72598052024841309</v>
      </c>
      <c r="T32" s="50">
        <v>0.84720808267593384</v>
      </c>
      <c r="U32" s="50">
        <v>0.70293354988098145</v>
      </c>
      <c r="V32" s="50">
        <v>0.61584299802780151</v>
      </c>
      <c r="W32" s="50">
        <v>0.48398700356483459</v>
      </c>
      <c r="X32" s="50">
        <v>0.42636951804161072</v>
      </c>
      <c r="Y32" s="50">
        <v>0.40332251787185669</v>
      </c>
      <c r="Z32" s="50">
        <v>0</v>
      </c>
      <c r="AA32" s="50">
        <v>0</v>
      </c>
      <c r="AB32" s="50">
        <v>0</v>
      </c>
      <c r="AC32" s="50">
        <v>0</v>
      </c>
      <c r="AD32" s="51">
        <v>0.67519043087959285</v>
      </c>
      <c r="AE32" s="47">
        <f>+VLOOKUP($A32,'2017 Exceptions Report'!$B$2:$D$32,2,0)</f>
        <v>18</v>
      </c>
      <c r="AF32" s="47">
        <f>+VLOOKUP($A32,'2017 Exceptions Report'!$B$2:$D$32,3,0)</f>
        <v>21</v>
      </c>
      <c r="AG32" s="52" t="str">
        <f t="shared" si="1"/>
        <v>HE18</v>
      </c>
      <c r="AH32" s="52" t="str">
        <f t="shared" si="2"/>
        <v>HE21</v>
      </c>
      <c r="AI32" s="52" t="str">
        <f t="shared" si="3"/>
        <v>w</v>
      </c>
      <c r="AJ32" s="52" t="str">
        <f t="shared" si="4"/>
        <v>z</v>
      </c>
      <c r="AK32" s="52">
        <v>32</v>
      </c>
      <c r="AL32" s="50">
        <f>+AVERAGE(W32:Z32)</f>
        <v>0.3284197598695755</v>
      </c>
      <c r="AM32" s="54">
        <f t="shared" si="6"/>
        <v>42974</v>
      </c>
      <c r="AO32" s="56" t="s">
        <v>221</v>
      </c>
      <c r="AP32" s="57">
        <v>4.5269998908042908</v>
      </c>
      <c r="AS32" s="40"/>
      <c r="AW32" s="25"/>
    </row>
    <row r="33" spans="1:49" s="19" customFormat="1" x14ac:dyDescent="0.2">
      <c r="A33" s="47" t="str">
        <f t="shared" si="0"/>
        <v>SS-42974</v>
      </c>
      <c r="B33" s="47" t="s">
        <v>147</v>
      </c>
      <c r="C33" s="47" t="s">
        <v>137</v>
      </c>
      <c r="D33" s="48">
        <v>3616</v>
      </c>
      <c r="E33" s="49">
        <v>42974.210243055553</v>
      </c>
      <c r="F33" s="50">
        <v>0</v>
      </c>
      <c r="G33" s="50">
        <v>0</v>
      </c>
      <c r="H33" s="50">
        <v>0</v>
      </c>
      <c r="I33" s="50">
        <v>0</v>
      </c>
      <c r="J33" s="50">
        <v>0</v>
      </c>
      <c r="K33" s="50">
        <v>0</v>
      </c>
      <c r="L33" s="50">
        <v>0</v>
      </c>
      <c r="M33" s="50">
        <v>0</v>
      </c>
      <c r="N33" s="50">
        <v>0</v>
      </c>
      <c r="O33" s="50">
        <v>0</v>
      </c>
      <c r="P33" s="50">
        <v>0</v>
      </c>
      <c r="Q33" s="50">
        <v>0</v>
      </c>
      <c r="R33" s="50">
        <v>2.2930657863616943</v>
      </c>
      <c r="S33" s="50">
        <v>2.3124098777770996</v>
      </c>
      <c r="T33" s="50">
        <v>2.5360267162322998</v>
      </c>
      <c r="U33" s="50">
        <v>2.4127299785614014</v>
      </c>
      <c r="V33" s="50">
        <v>2.3183743953704834</v>
      </c>
      <c r="W33" s="50">
        <v>1.5997443199157715</v>
      </c>
      <c r="X33" s="50">
        <v>1.3999439477920532</v>
      </c>
      <c r="Y33" s="50">
        <v>1.3009816408157349</v>
      </c>
      <c r="Z33" s="50">
        <v>0</v>
      </c>
      <c r="AA33" s="50">
        <v>0</v>
      </c>
      <c r="AB33" s="50">
        <v>0</v>
      </c>
      <c r="AC33" s="50">
        <v>0</v>
      </c>
      <c r="AD33" s="51">
        <v>2.235857057571411</v>
      </c>
      <c r="AE33" s="47">
        <f>+VLOOKUP($A33,'2017 Exceptions Report'!$B$2:$D$32,2,0)</f>
        <v>18</v>
      </c>
      <c r="AF33" s="47">
        <f>+VLOOKUP($A33,'2017 Exceptions Report'!$B$2:$D$32,3,0)</f>
        <v>21</v>
      </c>
      <c r="AG33" s="52" t="str">
        <f t="shared" si="1"/>
        <v>HE18</v>
      </c>
      <c r="AH33" s="52" t="str">
        <f t="shared" si="2"/>
        <v>HE21</v>
      </c>
      <c r="AI33" s="52" t="str">
        <f t="shared" si="3"/>
        <v>w</v>
      </c>
      <c r="AJ33" s="52" t="str">
        <f t="shared" si="4"/>
        <v>z</v>
      </c>
      <c r="AK33" s="52">
        <v>33</v>
      </c>
      <c r="AL33" s="50">
        <f>+AVERAGE(W33:Z33)</f>
        <v>1.0751674771308899</v>
      </c>
      <c r="AM33" s="54">
        <f t="shared" si="6"/>
        <v>42974</v>
      </c>
      <c r="AO33" s="56" t="s">
        <v>222</v>
      </c>
      <c r="AP33" s="57">
        <v>4.5269998908042908</v>
      </c>
      <c r="AS33" s="40"/>
      <c r="AW33" s="25"/>
    </row>
    <row r="34" spans="1:49" s="19" customFormat="1" x14ac:dyDescent="0.2">
      <c r="A34" s="47" t="str">
        <f t="shared" si="0"/>
        <v>SS-42974</v>
      </c>
      <c r="B34" s="47" t="s">
        <v>148</v>
      </c>
      <c r="C34" s="47" t="s">
        <v>137</v>
      </c>
      <c r="D34" s="48">
        <v>5606</v>
      </c>
      <c r="E34" s="49">
        <v>42974.210243055553</v>
      </c>
      <c r="F34" s="50">
        <v>0</v>
      </c>
      <c r="G34" s="50">
        <v>0</v>
      </c>
      <c r="H34" s="50">
        <v>0</v>
      </c>
      <c r="I34" s="50">
        <v>0</v>
      </c>
      <c r="J34" s="50">
        <v>0</v>
      </c>
      <c r="K34" s="50">
        <v>0</v>
      </c>
      <c r="L34" s="50">
        <v>0</v>
      </c>
      <c r="M34" s="50">
        <v>0</v>
      </c>
      <c r="N34" s="50">
        <v>0</v>
      </c>
      <c r="O34" s="50">
        <v>0</v>
      </c>
      <c r="P34" s="50">
        <v>0</v>
      </c>
      <c r="Q34" s="50">
        <v>0</v>
      </c>
      <c r="R34" s="50">
        <v>1.6384984254837036</v>
      </c>
      <c r="S34" s="50">
        <v>1.8426734209060669</v>
      </c>
      <c r="T34" s="50">
        <v>2.2761251926422119</v>
      </c>
      <c r="U34" s="50">
        <v>2.6828157901763916</v>
      </c>
      <c r="V34" s="50">
        <v>2.97013258934021</v>
      </c>
      <c r="W34" s="50">
        <v>2.8468964099884033</v>
      </c>
      <c r="X34" s="50">
        <v>2.9065647125244141</v>
      </c>
      <c r="Y34" s="50">
        <v>2.8710060119628906</v>
      </c>
      <c r="Z34" s="50">
        <v>0</v>
      </c>
      <c r="AA34" s="50">
        <v>0</v>
      </c>
      <c r="AB34" s="50">
        <v>0</v>
      </c>
      <c r="AC34" s="50">
        <v>0</v>
      </c>
      <c r="AD34" s="51">
        <v>2.5237286806106569</v>
      </c>
      <c r="AE34" s="47">
        <f>+VLOOKUP($A34,'2017 Exceptions Report'!$B$2:$D$32,2,0)</f>
        <v>18</v>
      </c>
      <c r="AF34" s="47">
        <f>+VLOOKUP($A34,'2017 Exceptions Report'!$B$2:$D$32,3,0)</f>
        <v>21</v>
      </c>
      <c r="AG34" s="52" t="str">
        <f t="shared" si="1"/>
        <v>HE18</v>
      </c>
      <c r="AH34" s="52" t="str">
        <f t="shared" si="2"/>
        <v>HE21</v>
      </c>
      <c r="AI34" s="52" t="str">
        <f t="shared" si="3"/>
        <v>w</v>
      </c>
      <c r="AJ34" s="52" t="str">
        <f t="shared" si="4"/>
        <v>z</v>
      </c>
      <c r="AK34" s="52">
        <v>34</v>
      </c>
      <c r="AL34" s="50">
        <f>+AVERAGE(W34:Z34)</f>
        <v>2.156116783618927</v>
      </c>
      <c r="AM34" s="54">
        <f t="shared" si="6"/>
        <v>42974</v>
      </c>
      <c r="AO34" s="56" t="s">
        <v>223</v>
      </c>
      <c r="AP34" s="57">
        <v>4.26</v>
      </c>
      <c r="AS34" s="40"/>
      <c r="AW34" s="25"/>
    </row>
    <row r="35" spans="1:49" s="19" customFormat="1" x14ac:dyDescent="0.2">
      <c r="A35" s="47" t="str">
        <f t="shared" si="0"/>
        <v>SS-42974</v>
      </c>
      <c r="B35" s="47" t="s">
        <v>149</v>
      </c>
      <c r="C35" s="47" t="s">
        <v>137</v>
      </c>
      <c r="D35" s="48">
        <v>8932</v>
      </c>
      <c r="E35" s="49">
        <v>42974.210243055553</v>
      </c>
      <c r="F35" s="50">
        <v>0</v>
      </c>
      <c r="G35" s="50">
        <v>0</v>
      </c>
      <c r="H35" s="50">
        <v>0</v>
      </c>
      <c r="I35" s="50">
        <v>0</v>
      </c>
      <c r="J35" s="50">
        <v>0</v>
      </c>
      <c r="K35" s="50">
        <v>0</v>
      </c>
      <c r="L35" s="50">
        <v>0</v>
      </c>
      <c r="M35" s="50">
        <v>0</v>
      </c>
      <c r="N35" s="50">
        <v>0</v>
      </c>
      <c r="O35" s="50">
        <v>0</v>
      </c>
      <c r="P35" s="50">
        <v>0</v>
      </c>
      <c r="Q35" s="50">
        <v>0</v>
      </c>
      <c r="R35" s="50">
        <v>3.3302416801452637</v>
      </c>
      <c r="S35" s="50">
        <v>3.8122861385345459</v>
      </c>
      <c r="T35" s="50">
        <v>4.2034444808959961</v>
      </c>
      <c r="U35" s="50">
        <v>4.5443387031555176</v>
      </c>
      <c r="V35" s="50">
        <v>4.6616230010986328</v>
      </c>
      <c r="W35" s="50">
        <v>4.0996298789978027</v>
      </c>
      <c r="X35" s="50">
        <v>3.9641456604003906</v>
      </c>
      <c r="Y35" s="50">
        <v>3.752007007598877</v>
      </c>
      <c r="Z35" s="50">
        <v>0</v>
      </c>
      <c r="AA35" s="50">
        <v>0</v>
      </c>
      <c r="AB35" s="50">
        <v>0</v>
      </c>
      <c r="AC35" s="50">
        <v>0</v>
      </c>
      <c r="AD35" s="51">
        <v>4.2642644405364987</v>
      </c>
      <c r="AE35" s="47">
        <f>+VLOOKUP($A35,'2017 Exceptions Report'!$B$2:$D$32,2,0)</f>
        <v>18</v>
      </c>
      <c r="AF35" s="47">
        <f>+VLOOKUP($A35,'2017 Exceptions Report'!$B$2:$D$32,3,0)</f>
        <v>21</v>
      </c>
      <c r="AG35" s="52" t="str">
        <f t="shared" si="1"/>
        <v>HE18</v>
      </c>
      <c r="AH35" s="52" t="str">
        <f t="shared" si="2"/>
        <v>HE21</v>
      </c>
      <c r="AI35" s="52" t="str">
        <f t="shared" si="3"/>
        <v>w</v>
      </c>
      <c r="AJ35" s="52" t="str">
        <f t="shared" si="4"/>
        <v>z</v>
      </c>
      <c r="AK35" s="52">
        <v>35</v>
      </c>
      <c r="AL35" s="50">
        <f>+AVERAGE(W35:Z35)</f>
        <v>2.9539456367492676</v>
      </c>
      <c r="AM35" s="54">
        <f t="shared" si="6"/>
        <v>42974</v>
      </c>
      <c r="AO35" s="56" t="s">
        <v>224</v>
      </c>
      <c r="AP35" s="57">
        <v>4.26</v>
      </c>
      <c r="AS35" s="40"/>
      <c r="AW35" s="25"/>
    </row>
    <row r="36" spans="1:49" s="19" customFormat="1" x14ac:dyDescent="0.2">
      <c r="A36" s="47" t="str">
        <f t="shared" si="0"/>
        <v>SS-42977</v>
      </c>
      <c r="B36" s="47" t="s">
        <v>146</v>
      </c>
      <c r="C36" s="47" t="s">
        <v>137</v>
      </c>
      <c r="D36" s="48">
        <v>1009</v>
      </c>
      <c r="E36" s="49">
        <v>42977.210497685184</v>
      </c>
      <c r="F36" s="50">
        <v>0</v>
      </c>
      <c r="G36" s="50">
        <v>0</v>
      </c>
      <c r="H36" s="50">
        <v>0</v>
      </c>
      <c r="I36" s="50">
        <v>0</v>
      </c>
      <c r="J36" s="50">
        <v>0</v>
      </c>
      <c r="K36" s="50">
        <v>0</v>
      </c>
      <c r="L36" s="50">
        <v>0</v>
      </c>
      <c r="M36" s="50">
        <v>0</v>
      </c>
      <c r="N36" s="50">
        <v>0</v>
      </c>
      <c r="O36" s="50">
        <v>0</v>
      </c>
      <c r="P36" s="50">
        <v>0</v>
      </c>
      <c r="Q36" s="50">
        <v>0</v>
      </c>
      <c r="R36" s="50">
        <v>0.71445697546005249</v>
      </c>
      <c r="S36" s="50">
        <v>0.72598052024841309</v>
      </c>
      <c r="T36" s="50">
        <v>0.85181283950805664</v>
      </c>
      <c r="U36" s="50">
        <v>0.70293354988098145</v>
      </c>
      <c r="V36" s="50">
        <v>0.62003606557846069</v>
      </c>
      <c r="W36" s="50">
        <v>0.48398700356483459</v>
      </c>
      <c r="X36" s="50">
        <v>0.42636951804161072</v>
      </c>
      <c r="Y36" s="50">
        <v>0.40332251787185669</v>
      </c>
      <c r="Z36" s="50">
        <v>0</v>
      </c>
      <c r="AA36" s="50">
        <v>0</v>
      </c>
      <c r="AB36" s="50">
        <v>0</v>
      </c>
      <c r="AC36" s="50">
        <v>0</v>
      </c>
      <c r="AD36" s="51">
        <v>0.67694999575614934</v>
      </c>
      <c r="AE36" s="47">
        <f>+VLOOKUP($A36,'2017 Exceptions Report'!$B$2:$D$32,2,0)</f>
        <v>17</v>
      </c>
      <c r="AF36" s="47">
        <f>+VLOOKUP($A36,'2017 Exceptions Report'!$B$2:$D$32,3,0)</f>
        <v>20</v>
      </c>
      <c r="AG36" s="52" t="str">
        <f t="shared" si="1"/>
        <v>HE17</v>
      </c>
      <c r="AH36" s="52" t="str">
        <f t="shared" si="2"/>
        <v>HE20</v>
      </c>
      <c r="AI36" s="52" t="str">
        <f t="shared" si="3"/>
        <v>v</v>
      </c>
      <c r="AJ36" s="52" t="str">
        <f t="shared" si="4"/>
        <v>y</v>
      </c>
      <c r="AK36" s="52">
        <v>36</v>
      </c>
      <c r="AL36" s="50">
        <f>+AVERAGE(V36:Y36)</f>
        <v>0.48342877626419067</v>
      </c>
      <c r="AM36" s="54">
        <f t="shared" si="6"/>
        <v>42977</v>
      </c>
      <c r="AO36" s="56" t="s">
        <v>225</v>
      </c>
      <c r="AP36" s="57">
        <v>4.26</v>
      </c>
      <c r="AS36" s="40"/>
      <c r="AW36" s="25"/>
    </row>
    <row r="37" spans="1:49" s="19" customFormat="1" x14ac:dyDescent="0.2">
      <c r="A37" s="47" t="str">
        <f t="shared" si="0"/>
        <v>SS-42977</v>
      </c>
      <c r="B37" s="47" t="s">
        <v>147</v>
      </c>
      <c r="C37" s="47" t="s">
        <v>137</v>
      </c>
      <c r="D37" s="48">
        <v>3616</v>
      </c>
      <c r="E37" s="49">
        <v>42977.210497685184</v>
      </c>
      <c r="F37" s="50">
        <v>0</v>
      </c>
      <c r="G37" s="50">
        <v>0</v>
      </c>
      <c r="H37" s="50">
        <v>0</v>
      </c>
      <c r="I37" s="50">
        <v>0</v>
      </c>
      <c r="J37" s="50">
        <v>0</v>
      </c>
      <c r="K37" s="50">
        <v>0</v>
      </c>
      <c r="L37" s="50">
        <v>0</v>
      </c>
      <c r="M37" s="50">
        <v>0</v>
      </c>
      <c r="N37" s="50">
        <v>0</v>
      </c>
      <c r="O37" s="50">
        <v>0</v>
      </c>
      <c r="P37" s="50">
        <v>0</v>
      </c>
      <c r="Q37" s="50">
        <v>0</v>
      </c>
      <c r="R37" s="50">
        <v>2.4194886684417725</v>
      </c>
      <c r="S37" s="50">
        <v>2.4398996829986572</v>
      </c>
      <c r="T37" s="50">
        <v>2.6758487224578857</v>
      </c>
      <c r="U37" s="50">
        <v>2.5457513332366943</v>
      </c>
      <c r="V37" s="50">
        <v>2.4461939334869385</v>
      </c>
      <c r="W37" s="50">
        <v>1.6879439353942871</v>
      </c>
      <c r="X37" s="50">
        <v>1.4771277904510498</v>
      </c>
      <c r="Y37" s="50">
        <v>1.3727095127105713</v>
      </c>
      <c r="Z37" s="50">
        <v>0</v>
      </c>
      <c r="AA37" s="50">
        <v>0</v>
      </c>
      <c r="AB37" s="50">
        <v>0</v>
      </c>
      <c r="AC37" s="50">
        <v>0</v>
      </c>
      <c r="AD37" s="51">
        <v>2.3591275215148926</v>
      </c>
      <c r="AE37" s="47">
        <f>+VLOOKUP($A37,'2017 Exceptions Report'!$B$2:$D$32,2,0)</f>
        <v>17</v>
      </c>
      <c r="AF37" s="47">
        <f>+VLOOKUP($A37,'2017 Exceptions Report'!$B$2:$D$32,3,0)</f>
        <v>20</v>
      </c>
      <c r="AG37" s="52" t="str">
        <f t="shared" si="1"/>
        <v>HE17</v>
      </c>
      <c r="AH37" s="52" t="str">
        <f t="shared" si="2"/>
        <v>HE20</v>
      </c>
      <c r="AI37" s="52" t="str">
        <f t="shared" si="3"/>
        <v>v</v>
      </c>
      <c r="AJ37" s="52" t="str">
        <f t="shared" si="4"/>
        <v>y</v>
      </c>
      <c r="AK37" s="52">
        <v>37</v>
      </c>
      <c r="AL37" s="50">
        <f t="shared" ref="AL37:AL43" si="8">+AVERAGE(V37:Y37)</f>
        <v>1.7459937930107117</v>
      </c>
      <c r="AM37" s="54">
        <f t="shared" si="6"/>
        <v>42977</v>
      </c>
      <c r="AO37" s="56" t="s">
        <v>226</v>
      </c>
      <c r="AP37" s="57" t="e">
        <v>#N/A</v>
      </c>
      <c r="AS37" s="40"/>
      <c r="AW37" s="25"/>
    </row>
    <row r="38" spans="1:49" s="19" customFormat="1" x14ac:dyDescent="0.2">
      <c r="A38" s="47" t="str">
        <f t="shared" si="0"/>
        <v>SS-42977</v>
      </c>
      <c r="B38" s="47" t="s">
        <v>148</v>
      </c>
      <c r="C38" s="47" t="s">
        <v>137</v>
      </c>
      <c r="D38" s="48">
        <v>5606</v>
      </c>
      <c r="E38" s="49">
        <v>42977.210497685184</v>
      </c>
      <c r="F38" s="50">
        <v>0</v>
      </c>
      <c r="G38" s="50">
        <v>0</v>
      </c>
      <c r="H38" s="50">
        <v>0</v>
      </c>
      <c r="I38" s="50">
        <v>0</v>
      </c>
      <c r="J38" s="50">
        <v>0</v>
      </c>
      <c r="K38" s="50">
        <v>0</v>
      </c>
      <c r="L38" s="50">
        <v>0</v>
      </c>
      <c r="M38" s="50">
        <v>0</v>
      </c>
      <c r="N38" s="50">
        <v>0</v>
      </c>
      <c r="O38" s="50">
        <v>0</v>
      </c>
      <c r="P38" s="50">
        <v>0</v>
      </c>
      <c r="Q38" s="50">
        <v>0</v>
      </c>
      <c r="R38" s="50">
        <v>2.213768482208252</v>
      </c>
      <c r="S38" s="50">
        <v>2.490570068359375</v>
      </c>
      <c r="T38" s="50">
        <v>3.0694401264190674</v>
      </c>
      <c r="U38" s="50">
        <v>3.6186425685882568</v>
      </c>
      <c r="V38" s="50">
        <v>4.0089216232299805</v>
      </c>
      <c r="W38" s="50">
        <v>3.8440799713134766</v>
      </c>
      <c r="X38" s="50">
        <v>3.9236416816711426</v>
      </c>
      <c r="Y38" s="50">
        <v>3.8746161460876465</v>
      </c>
      <c r="Z38" s="50">
        <v>0</v>
      </c>
      <c r="AA38" s="50">
        <v>0</v>
      </c>
      <c r="AB38" s="50">
        <v>0</v>
      </c>
      <c r="AC38" s="50">
        <v>0</v>
      </c>
      <c r="AD38" s="51">
        <v>3.4063308715820311</v>
      </c>
      <c r="AE38" s="47">
        <f>+VLOOKUP($A38,'2017 Exceptions Report'!$B$2:$D$32,2,0)</f>
        <v>17</v>
      </c>
      <c r="AF38" s="47">
        <f>+VLOOKUP($A38,'2017 Exceptions Report'!$B$2:$D$32,3,0)</f>
        <v>20</v>
      </c>
      <c r="AG38" s="52" t="str">
        <f t="shared" si="1"/>
        <v>HE17</v>
      </c>
      <c r="AH38" s="52" t="str">
        <f t="shared" si="2"/>
        <v>HE20</v>
      </c>
      <c r="AI38" s="52" t="str">
        <f t="shared" si="3"/>
        <v>v</v>
      </c>
      <c r="AJ38" s="52" t="str">
        <f t="shared" si="4"/>
        <v>y</v>
      </c>
      <c r="AK38" s="52">
        <v>38</v>
      </c>
      <c r="AL38" s="50">
        <f t="shared" si="8"/>
        <v>3.9128148555755615</v>
      </c>
      <c r="AM38" s="54">
        <f t="shared" si="6"/>
        <v>42977</v>
      </c>
      <c r="AO38" s="56" t="s">
        <v>208</v>
      </c>
      <c r="AP38" s="57">
        <v>0.21923999488353729</v>
      </c>
      <c r="AS38" s="40"/>
      <c r="AW38" s="25"/>
    </row>
    <row r="39" spans="1:49" s="19" customFormat="1" x14ac:dyDescent="0.2">
      <c r="A39" s="47" t="str">
        <f t="shared" si="0"/>
        <v>SS-42977</v>
      </c>
      <c r="B39" s="47" t="s">
        <v>149</v>
      </c>
      <c r="C39" s="47" t="s">
        <v>137</v>
      </c>
      <c r="D39" s="48">
        <v>8932</v>
      </c>
      <c r="E39" s="49">
        <v>42977.210497685184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0</v>
      </c>
      <c r="P39" s="50">
        <v>0</v>
      </c>
      <c r="Q39" s="50">
        <v>0</v>
      </c>
      <c r="R39" s="50">
        <v>3.7717635631561279</v>
      </c>
      <c r="S39" s="50">
        <v>4.3177175521850586</v>
      </c>
      <c r="T39" s="50">
        <v>4.7607355117797852</v>
      </c>
      <c r="U39" s="50">
        <v>5.1468257904052734</v>
      </c>
      <c r="V39" s="50">
        <v>5.2796587944030762</v>
      </c>
      <c r="W39" s="50">
        <v>4.6431565284729004</v>
      </c>
      <c r="X39" s="50">
        <v>4.4897103309631348</v>
      </c>
      <c r="Y39" s="50">
        <v>4.2494463920593262</v>
      </c>
      <c r="Z39" s="50">
        <v>0</v>
      </c>
      <c r="AA39" s="50">
        <v>0</v>
      </c>
      <c r="AB39" s="50">
        <v>0</v>
      </c>
      <c r="AC39" s="50">
        <v>0</v>
      </c>
      <c r="AD39" s="51">
        <v>4.8296188354492191</v>
      </c>
      <c r="AE39" s="47">
        <f>+VLOOKUP($A39,'2017 Exceptions Report'!$B$2:$D$32,2,0)</f>
        <v>17</v>
      </c>
      <c r="AF39" s="47">
        <f>+VLOOKUP($A39,'2017 Exceptions Report'!$B$2:$D$32,3,0)</f>
        <v>20</v>
      </c>
      <c r="AG39" s="52" t="str">
        <f t="shared" si="1"/>
        <v>HE17</v>
      </c>
      <c r="AH39" s="52" t="str">
        <f t="shared" si="2"/>
        <v>HE20</v>
      </c>
      <c r="AI39" s="52" t="str">
        <f t="shared" si="3"/>
        <v>v</v>
      </c>
      <c r="AJ39" s="52" t="str">
        <f t="shared" si="4"/>
        <v>y</v>
      </c>
      <c r="AK39" s="52">
        <v>39</v>
      </c>
      <c r="AL39" s="50">
        <f t="shared" si="8"/>
        <v>4.6654930114746094</v>
      </c>
      <c r="AM39" s="54">
        <f t="shared" si="6"/>
        <v>42977</v>
      </c>
      <c r="AO39" s="56" t="s">
        <v>209</v>
      </c>
      <c r="AP39" s="57">
        <v>0.21923999488353729</v>
      </c>
      <c r="AS39" s="40"/>
      <c r="AW39" s="57"/>
    </row>
    <row r="40" spans="1:49" s="19" customFormat="1" x14ac:dyDescent="0.2">
      <c r="A40" s="47" t="str">
        <f t="shared" si="0"/>
        <v>SS-42981</v>
      </c>
      <c r="B40" s="47" t="s">
        <v>146</v>
      </c>
      <c r="C40" s="47" t="s">
        <v>137</v>
      </c>
      <c r="D40" s="48">
        <v>1009</v>
      </c>
      <c r="E40" s="49">
        <v>42981.210405092592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0.71445697546005249</v>
      </c>
      <c r="S40" s="50">
        <v>0.72598052024841309</v>
      </c>
      <c r="T40" s="50">
        <v>0.85732954740524292</v>
      </c>
      <c r="U40" s="50">
        <v>0.70293354988098145</v>
      </c>
      <c r="V40" s="50">
        <v>0.62505942583084106</v>
      </c>
      <c r="W40" s="50">
        <v>0.48398700356483459</v>
      </c>
      <c r="X40" s="50">
        <v>0.42636951804161072</v>
      </c>
      <c r="Y40" s="50">
        <v>0.40332251787185669</v>
      </c>
      <c r="Z40" s="50">
        <v>0</v>
      </c>
      <c r="AA40" s="50">
        <v>0</v>
      </c>
      <c r="AB40" s="50">
        <v>0</v>
      </c>
      <c r="AC40" s="50">
        <v>0</v>
      </c>
      <c r="AD40" s="51">
        <f t="shared" ref="AD40:AD47" si="9">+AVERAGE(S40:W40)</f>
        <v>0.67905800938606264</v>
      </c>
      <c r="AE40" s="47">
        <f>+VLOOKUP($A40,'2017 Exceptions Report'!$B$2:$D$32,2,0)</f>
        <v>17</v>
      </c>
      <c r="AF40" s="47">
        <f>+VLOOKUP($A40,'2017 Exceptions Report'!$B$2:$D$32,3,0)</f>
        <v>20</v>
      </c>
      <c r="AG40" s="52" t="str">
        <f t="shared" si="1"/>
        <v>HE17</v>
      </c>
      <c r="AH40" s="52" t="str">
        <f t="shared" si="2"/>
        <v>HE20</v>
      </c>
      <c r="AI40" s="52" t="str">
        <f t="shared" si="3"/>
        <v>v</v>
      </c>
      <c r="AJ40" s="52" t="str">
        <f t="shared" si="4"/>
        <v>y</v>
      </c>
      <c r="AK40" s="52">
        <v>40</v>
      </c>
      <c r="AL40" s="50">
        <f t="shared" si="8"/>
        <v>0.48468461632728577</v>
      </c>
      <c r="AM40" s="54">
        <f t="shared" si="6"/>
        <v>42981</v>
      </c>
      <c r="AO40" s="56" t="s">
        <v>283</v>
      </c>
      <c r="AP40" s="57" t="e">
        <v>#N/A</v>
      </c>
      <c r="AS40" s="40"/>
      <c r="AW40" s="25"/>
    </row>
    <row r="41" spans="1:49" s="19" customFormat="1" x14ac:dyDescent="0.2">
      <c r="A41" s="47" t="str">
        <f t="shared" si="0"/>
        <v>SS-42981</v>
      </c>
      <c r="B41" s="47" t="s">
        <v>147</v>
      </c>
      <c r="C41" s="47" t="s">
        <v>137</v>
      </c>
      <c r="D41" s="48">
        <v>3616</v>
      </c>
      <c r="E41" s="49">
        <v>42981.210405092592</v>
      </c>
      <c r="F41" s="50">
        <v>0</v>
      </c>
      <c r="G41" s="50">
        <v>0</v>
      </c>
      <c r="H41" s="50">
        <v>0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50">
        <v>0</v>
      </c>
      <c r="Q41" s="50">
        <v>0</v>
      </c>
      <c r="R41" s="50">
        <v>2.570946216583252</v>
      </c>
      <c r="S41" s="50">
        <v>2.5926346778869629</v>
      </c>
      <c r="T41" s="50">
        <v>2.843358039855957</v>
      </c>
      <c r="U41" s="50">
        <v>2.7051131725311279</v>
      </c>
      <c r="V41" s="50">
        <v>2.5993237495422363</v>
      </c>
      <c r="W41" s="50">
        <v>1.7936089038848877</v>
      </c>
      <c r="X41" s="50">
        <v>1.5695956945419312</v>
      </c>
      <c r="Y41" s="50">
        <v>1.4586406946182251</v>
      </c>
      <c r="Z41" s="50">
        <v>0</v>
      </c>
      <c r="AA41" s="50">
        <v>0</v>
      </c>
      <c r="AB41" s="50">
        <v>0</v>
      </c>
      <c r="AC41" s="50">
        <v>0</v>
      </c>
      <c r="AD41" s="51">
        <f t="shared" si="9"/>
        <v>2.5068077087402343</v>
      </c>
      <c r="AE41" s="47">
        <f>+VLOOKUP($A41,'2017 Exceptions Report'!$B$2:$D$32,2,0)</f>
        <v>17</v>
      </c>
      <c r="AF41" s="47">
        <f>+VLOOKUP($A41,'2017 Exceptions Report'!$B$2:$D$32,3,0)</f>
        <v>20</v>
      </c>
      <c r="AG41" s="52" t="str">
        <f t="shared" si="1"/>
        <v>HE17</v>
      </c>
      <c r="AH41" s="52" t="str">
        <f t="shared" si="2"/>
        <v>HE20</v>
      </c>
      <c r="AI41" s="52" t="str">
        <f t="shared" si="3"/>
        <v>v</v>
      </c>
      <c r="AJ41" s="52" t="str">
        <f t="shared" si="4"/>
        <v>y</v>
      </c>
      <c r="AK41" s="52">
        <v>41</v>
      </c>
      <c r="AL41" s="50">
        <f t="shared" si="8"/>
        <v>1.8552922606468201</v>
      </c>
      <c r="AM41" s="54">
        <f t="shared" si="6"/>
        <v>42981</v>
      </c>
      <c r="AO41" s="56" t="s">
        <v>284</v>
      </c>
      <c r="AP41" s="57">
        <v>4.2599701285362244</v>
      </c>
      <c r="AS41" s="40"/>
      <c r="AW41" s="57"/>
    </row>
    <row r="42" spans="1:49" s="19" customFormat="1" x14ac:dyDescent="0.2">
      <c r="A42" s="47" t="str">
        <f t="shared" si="0"/>
        <v>SS-42981</v>
      </c>
      <c r="B42" s="47" t="s">
        <v>148</v>
      </c>
      <c r="C42" s="47" t="s">
        <v>137</v>
      </c>
      <c r="D42" s="48">
        <v>5606</v>
      </c>
      <c r="E42" s="49">
        <v>42981.210405092592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2.9029536247253418</v>
      </c>
      <c r="S42" s="50">
        <v>3.2667629718780518</v>
      </c>
      <c r="T42" s="50">
        <v>4.0198469161987305</v>
      </c>
      <c r="U42" s="50">
        <v>4.7397818565368652</v>
      </c>
      <c r="V42" s="50">
        <v>5.2534117698669434</v>
      </c>
      <c r="W42" s="50">
        <v>5.0387258529663086</v>
      </c>
      <c r="X42" s="50">
        <v>5.1421194076538086</v>
      </c>
      <c r="Y42" s="50">
        <v>5.0769610404968262</v>
      </c>
      <c r="Z42" s="50">
        <v>0</v>
      </c>
      <c r="AA42" s="50">
        <v>0</v>
      </c>
      <c r="AB42" s="50">
        <v>0</v>
      </c>
      <c r="AC42" s="50">
        <v>0</v>
      </c>
      <c r="AD42" s="51">
        <f t="shared" si="9"/>
        <v>4.4637058734893795</v>
      </c>
      <c r="AE42" s="47">
        <f>+VLOOKUP($A42,'2017 Exceptions Report'!$B$2:$D$32,2,0)</f>
        <v>17</v>
      </c>
      <c r="AF42" s="47">
        <f>+VLOOKUP($A42,'2017 Exceptions Report'!$B$2:$D$32,3,0)</f>
        <v>20</v>
      </c>
      <c r="AG42" s="52" t="str">
        <f t="shared" si="1"/>
        <v>HE17</v>
      </c>
      <c r="AH42" s="52" t="str">
        <f t="shared" si="2"/>
        <v>HE20</v>
      </c>
      <c r="AI42" s="52" t="str">
        <f t="shared" si="3"/>
        <v>v</v>
      </c>
      <c r="AJ42" s="52" t="str">
        <f t="shared" si="4"/>
        <v>y</v>
      </c>
      <c r="AK42" s="52">
        <v>42</v>
      </c>
      <c r="AL42" s="50">
        <f t="shared" si="8"/>
        <v>5.1278045177459717</v>
      </c>
      <c r="AM42" s="54">
        <f t="shared" si="6"/>
        <v>42981</v>
      </c>
      <c r="AO42" s="56" t="s">
        <v>140</v>
      </c>
      <c r="AP42" s="58" t="e">
        <v>#N/A</v>
      </c>
      <c r="AS42" s="40"/>
    </row>
    <row r="43" spans="1:49" s="19" customFormat="1" x14ac:dyDescent="0.2">
      <c r="A43" s="47" t="str">
        <f t="shared" si="0"/>
        <v>SS-42981</v>
      </c>
      <c r="B43" s="47" t="s">
        <v>149</v>
      </c>
      <c r="C43" s="47" t="s">
        <v>137</v>
      </c>
      <c r="D43" s="48">
        <v>8932</v>
      </c>
      <c r="E43" s="49">
        <v>42981.210405092592</v>
      </c>
      <c r="F43" s="50">
        <v>0</v>
      </c>
      <c r="G43" s="50">
        <v>0</v>
      </c>
      <c r="H43" s="50">
        <v>0</v>
      </c>
      <c r="I43" s="50">
        <v>0</v>
      </c>
      <c r="J43" s="50">
        <v>0</v>
      </c>
      <c r="K43" s="50">
        <v>0</v>
      </c>
      <c r="L43" s="50">
        <v>0</v>
      </c>
      <c r="M43" s="50">
        <v>0</v>
      </c>
      <c r="N43" s="50">
        <v>0</v>
      </c>
      <c r="O43" s="50">
        <v>0</v>
      </c>
      <c r="P43" s="50">
        <v>0</v>
      </c>
      <c r="Q43" s="50">
        <v>0</v>
      </c>
      <c r="R43" s="50">
        <v>4.3007159233093262</v>
      </c>
      <c r="S43" s="50">
        <v>4.9232344627380371</v>
      </c>
      <c r="T43" s="50">
        <v>5.4283809661865234</v>
      </c>
      <c r="U43" s="50">
        <v>5.8686165809631348</v>
      </c>
      <c r="V43" s="50">
        <v>6.0200772285461426</v>
      </c>
      <c r="W43" s="50">
        <v>5.2943124771118164</v>
      </c>
      <c r="X43" s="50">
        <v>5.119347095489502</v>
      </c>
      <c r="Y43" s="50">
        <v>4.8453888893127441</v>
      </c>
      <c r="Z43" s="50">
        <v>0</v>
      </c>
      <c r="AA43" s="50">
        <v>0</v>
      </c>
      <c r="AB43" s="50">
        <v>0</v>
      </c>
      <c r="AC43" s="50">
        <v>0</v>
      </c>
      <c r="AD43" s="51">
        <f t="shared" si="9"/>
        <v>5.506924343109131</v>
      </c>
      <c r="AE43" s="47">
        <f>+VLOOKUP($A43,'2017 Exceptions Report'!$B$2:$D$32,2,0)</f>
        <v>17</v>
      </c>
      <c r="AF43" s="47">
        <f>+VLOOKUP($A43,'2017 Exceptions Report'!$B$2:$D$32,3,0)</f>
        <v>20</v>
      </c>
      <c r="AG43" s="52" t="str">
        <f t="shared" si="1"/>
        <v>HE17</v>
      </c>
      <c r="AH43" s="52" t="str">
        <f t="shared" si="2"/>
        <v>HE20</v>
      </c>
      <c r="AI43" s="52" t="str">
        <f t="shared" si="3"/>
        <v>v</v>
      </c>
      <c r="AJ43" s="52" t="str">
        <f t="shared" si="4"/>
        <v>y</v>
      </c>
      <c r="AK43" s="52">
        <v>43</v>
      </c>
      <c r="AL43" s="50">
        <f t="shared" si="8"/>
        <v>5.3197814226150513</v>
      </c>
      <c r="AM43" s="54">
        <f t="shared" si="6"/>
        <v>42981</v>
      </c>
      <c r="AO43" s="40"/>
      <c r="AP43" s="40"/>
      <c r="AS43" s="40"/>
    </row>
    <row r="44" spans="1:49" s="19" customFormat="1" x14ac:dyDescent="0.2">
      <c r="A44" s="47" t="str">
        <f t="shared" si="0"/>
        <v>SS-42985</v>
      </c>
      <c r="B44" s="47" t="s">
        <v>146</v>
      </c>
      <c r="C44" s="47" t="s">
        <v>137</v>
      </c>
      <c r="D44" s="48">
        <v>1009</v>
      </c>
      <c r="E44" s="49">
        <v>42985.210960648146</v>
      </c>
      <c r="F44" s="50">
        <v>0</v>
      </c>
      <c r="G44" s="50">
        <v>0</v>
      </c>
      <c r="H44" s="50">
        <v>0</v>
      </c>
      <c r="I44" s="50">
        <v>0</v>
      </c>
      <c r="J44" s="50">
        <v>0</v>
      </c>
      <c r="K44" s="50">
        <v>0</v>
      </c>
      <c r="L44" s="50">
        <v>0</v>
      </c>
      <c r="M44" s="50">
        <v>0</v>
      </c>
      <c r="N44" s="50">
        <v>0</v>
      </c>
      <c r="O44" s="50">
        <v>0</v>
      </c>
      <c r="P44" s="50">
        <v>0</v>
      </c>
      <c r="Q44" s="50">
        <v>0</v>
      </c>
      <c r="R44" s="50">
        <v>0.71445697546005249</v>
      </c>
      <c r="S44" s="50">
        <v>0.72598052024841309</v>
      </c>
      <c r="T44" s="50">
        <v>0.84716248512268066</v>
      </c>
      <c r="U44" s="50">
        <v>0.70293354988098145</v>
      </c>
      <c r="V44" s="50">
        <v>0.61580151319503784</v>
      </c>
      <c r="W44" s="50">
        <v>0.48398700356483459</v>
      </c>
      <c r="X44" s="50">
        <v>0.42636951804161072</v>
      </c>
      <c r="Y44" s="50">
        <v>0.40332251787185669</v>
      </c>
      <c r="Z44" s="50">
        <v>0</v>
      </c>
      <c r="AA44" s="50">
        <v>0</v>
      </c>
      <c r="AB44" s="50">
        <v>0</v>
      </c>
      <c r="AC44" s="50">
        <v>0</v>
      </c>
      <c r="AD44" s="51">
        <f t="shared" si="9"/>
        <v>0.67517301440238953</v>
      </c>
      <c r="AE44" s="47">
        <f>+VLOOKUP($A44,'2017 Exceptions Report'!$B$2:$D$32,2,0)</f>
        <v>18</v>
      </c>
      <c r="AF44" s="47">
        <f>+VLOOKUP($A44,'2017 Exceptions Report'!$B$2:$D$32,3,0)</f>
        <v>21</v>
      </c>
      <c r="AG44" s="52" t="str">
        <f t="shared" si="1"/>
        <v>HE18</v>
      </c>
      <c r="AH44" s="52" t="str">
        <f t="shared" si="2"/>
        <v>HE21</v>
      </c>
      <c r="AI44" s="52" t="str">
        <f t="shared" si="3"/>
        <v>w</v>
      </c>
      <c r="AJ44" s="52" t="str">
        <f t="shared" si="4"/>
        <v>z</v>
      </c>
      <c r="AK44" s="52">
        <v>44</v>
      </c>
      <c r="AL44" s="50">
        <f>+AVERAGE(W44:Z44)</f>
        <v>0.3284197598695755</v>
      </c>
      <c r="AM44" s="54">
        <f t="shared" si="6"/>
        <v>42985</v>
      </c>
      <c r="AO44" s="56"/>
      <c r="AP44" s="58"/>
      <c r="AS44" s="40"/>
    </row>
    <row r="45" spans="1:49" s="19" customFormat="1" x14ac:dyDescent="0.2">
      <c r="A45" s="47" t="str">
        <f t="shared" si="0"/>
        <v>SS-42985</v>
      </c>
      <c r="B45" s="47" t="s">
        <v>147</v>
      </c>
      <c r="C45" s="47" t="s">
        <v>137</v>
      </c>
      <c r="D45" s="48">
        <v>3616</v>
      </c>
      <c r="E45" s="49">
        <v>42985.210960648146</v>
      </c>
      <c r="F45" s="50">
        <v>0</v>
      </c>
      <c r="G45" s="50">
        <v>0</v>
      </c>
      <c r="H45" s="50">
        <v>0</v>
      </c>
      <c r="I45" s="50">
        <v>0</v>
      </c>
      <c r="J45" s="50">
        <v>0</v>
      </c>
      <c r="K45" s="50">
        <v>0</v>
      </c>
      <c r="L45" s="50">
        <v>0</v>
      </c>
      <c r="M45" s="50">
        <v>0</v>
      </c>
      <c r="N45" s="50">
        <v>0</v>
      </c>
      <c r="O45" s="50">
        <v>0</v>
      </c>
      <c r="P45" s="50">
        <v>0</v>
      </c>
      <c r="Q45" s="50">
        <v>0</v>
      </c>
      <c r="R45" s="50">
        <v>2.291813850402832</v>
      </c>
      <c r="S45" s="50">
        <v>2.3111476898193359</v>
      </c>
      <c r="T45" s="50">
        <v>2.534642219543457</v>
      </c>
      <c r="U45" s="50">
        <v>2.4114131927490234</v>
      </c>
      <c r="V45" s="50">
        <v>2.3171091079711914</v>
      </c>
      <c r="W45" s="50">
        <v>1.5988709926605225</v>
      </c>
      <c r="X45" s="50">
        <v>1.3991798162460327</v>
      </c>
      <c r="Y45" s="50">
        <v>1.3002716302871704</v>
      </c>
      <c r="Z45" s="50">
        <v>0</v>
      </c>
      <c r="AA45" s="50">
        <v>0</v>
      </c>
      <c r="AB45" s="50">
        <v>0</v>
      </c>
      <c r="AC45" s="50">
        <v>0</v>
      </c>
      <c r="AD45" s="51">
        <f t="shared" si="9"/>
        <v>2.2346366405487061</v>
      </c>
      <c r="AE45" s="47">
        <f>+VLOOKUP($A45,'2017 Exceptions Report'!$B$2:$D$32,2,0)</f>
        <v>18</v>
      </c>
      <c r="AF45" s="47">
        <f>+VLOOKUP($A45,'2017 Exceptions Report'!$B$2:$D$32,3,0)</f>
        <v>21</v>
      </c>
      <c r="AG45" s="52" t="str">
        <f t="shared" si="1"/>
        <v>HE18</v>
      </c>
      <c r="AH45" s="52" t="str">
        <f t="shared" si="2"/>
        <v>HE21</v>
      </c>
      <c r="AI45" s="52" t="str">
        <f t="shared" si="3"/>
        <v>w</v>
      </c>
      <c r="AJ45" s="52" t="str">
        <f t="shared" si="4"/>
        <v>z</v>
      </c>
      <c r="AK45" s="52">
        <v>45</v>
      </c>
      <c r="AL45" s="50">
        <f t="shared" ref="AL45:AL55" si="10">+AVERAGE(W45:Z45)</f>
        <v>1.0745806097984314</v>
      </c>
      <c r="AM45" s="54">
        <f t="shared" si="6"/>
        <v>42985</v>
      </c>
      <c r="AO45" s="56"/>
      <c r="AP45" s="58"/>
      <c r="AS45" s="57"/>
    </row>
    <row r="46" spans="1:49" s="19" customFormat="1" x14ac:dyDescent="0.2">
      <c r="A46" s="47" t="str">
        <f t="shared" si="0"/>
        <v>SS-42985</v>
      </c>
      <c r="B46" s="47" t="s">
        <v>148</v>
      </c>
      <c r="C46" s="47" t="s">
        <v>137</v>
      </c>
      <c r="D46" s="48">
        <v>5606</v>
      </c>
      <c r="E46" s="49">
        <v>42985.210960648146</v>
      </c>
      <c r="F46" s="50">
        <v>0</v>
      </c>
      <c r="G46" s="50">
        <v>0</v>
      </c>
      <c r="H46" s="50">
        <v>0</v>
      </c>
      <c r="I46" s="50">
        <v>0</v>
      </c>
      <c r="J46" s="50">
        <v>0</v>
      </c>
      <c r="K46" s="50">
        <v>0</v>
      </c>
      <c r="L46" s="50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  <c r="R46" s="50">
        <v>1.6328026056289673</v>
      </c>
      <c r="S46" s="50">
        <v>1.8362586498260498</v>
      </c>
      <c r="T46" s="50">
        <v>2.26827073097229</v>
      </c>
      <c r="U46" s="50">
        <v>2.6735501289367676</v>
      </c>
      <c r="V46" s="50">
        <v>2.9598474502563477</v>
      </c>
      <c r="W46" s="50">
        <v>2.8370234966278076</v>
      </c>
      <c r="X46" s="50">
        <v>2.8964946269989014</v>
      </c>
      <c r="Y46" s="50">
        <v>2.8610696792602539</v>
      </c>
      <c r="Z46" s="50">
        <v>0</v>
      </c>
      <c r="AA46" s="50">
        <v>0</v>
      </c>
      <c r="AB46" s="50">
        <v>0</v>
      </c>
      <c r="AC46" s="50">
        <v>0</v>
      </c>
      <c r="AD46" s="51">
        <f t="shared" si="9"/>
        <v>2.5149900913238525</v>
      </c>
      <c r="AE46" s="47">
        <f>+VLOOKUP($A46,'2017 Exceptions Report'!$B$2:$D$32,2,0)</f>
        <v>18</v>
      </c>
      <c r="AF46" s="47">
        <f>+VLOOKUP($A46,'2017 Exceptions Report'!$B$2:$D$32,3,0)</f>
        <v>21</v>
      </c>
      <c r="AG46" s="52" t="str">
        <f t="shared" si="1"/>
        <v>HE18</v>
      </c>
      <c r="AH46" s="52" t="str">
        <f t="shared" si="2"/>
        <v>HE21</v>
      </c>
      <c r="AI46" s="52" t="str">
        <f t="shared" si="3"/>
        <v>w</v>
      </c>
      <c r="AJ46" s="52" t="str">
        <f t="shared" si="4"/>
        <v>z</v>
      </c>
      <c r="AK46" s="52">
        <v>46</v>
      </c>
      <c r="AL46" s="50">
        <f t="shared" si="10"/>
        <v>2.1486469507217407</v>
      </c>
      <c r="AM46" s="54">
        <f t="shared" si="6"/>
        <v>42985</v>
      </c>
      <c r="AO46" s="59" t="s">
        <v>139</v>
      </c>
      <c r="AP46" s="59" t="s">
        <v>151</v>
      </c>
      <c r="AS46" s="57"/>
    </row>
    <row r="47" spans="1:49" s="19" customFormat="1" x14ac:dyDescent="0.2">
      <c r="A47" s="47" t="str">
        <f t="shared" si="0"/>
        <v>SS-42985</v>
      </c>
      <c r="B47" s="47" t="s">
        <v>149</v>
      </c>
      <c r="C47" s="47" t="s">
        <v>137</v>
      </c>
      <c r="D47" s="48">
        <v>8932</v>
      </c>
      <c r="E47" s="49">
        <v>42985.210960648146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3.3258700370788574</v>
      </c>
      <c r="S47" s="50">
        <v>3.8072817325592041</v>
      </c>
      <c r="T47" s="50">
        <v>4.1979265213012695</v>
      </c>
      <c r="U47" s="50">
        <v>4.5383734703063965</v>
      </c>
      <c r="V47" s="50">
        <v>4.6555037498474121</v>
      </c>
      <c r="W47" s="50">
        <v>4.0942482948303223</v>
      </c>
      <c r="X47" s="50">
        <v>3.958942174911499</v>
      </c>
      <c r="Y47" s="50">
        <v>3.7470817565917969</v>
      </c>
      <c r="Z47" s="50">
        <v>0</v>
      </c>
      <c r="AA47" s="50">
        <v>0</v>
      </c>
      <c r="AB47" s="50">
        <v>0</v>
      </c>
      <c r="AC47" s="50">
        <v>0</v>
      </c>
      <c r="AD47" s="51">
        <f t="shared" si="9"/>
        <v>4.2586667537689209</v>
      </c>
      <c r="AE47" s="47">
        <f>+VLOOKUP($A47,'2017 Exceptions Report'!$B$2:$D$32,2,0)</f>
        <v>18</v>
      </c>
      <c r="AF47" s="47">
        <f>+VLOOKUP($A47,'2017 Exceptions Report'!$B$2:$D$32,3,0)</f>
        <v>21</v>
      </c>
      <c r="AG47" s="52" t="str">
        <f t="shared" si="1"/>
        <v>HE18</v>
      </c>
      <c r="AH47" s="52" t="str">
        <f t="shared" si="2"/>
        <v>HE21</v>
      </c>
      <c r="AI47" s="52" t="str">
        <f t="shared" si="3"/>
        <v>w</v>
      </c>
      <c r="AJ47" s="52" t="str">
        <f t="shared" si="4"/>
        <v>z</v>
      </c>
      <c r="AK47" s="52">
        <v>47</v>
      </c>
      <c r="AL47" s="50">
        <f t="shared" si="10"/>
        <v>2.9500680565834045</v>
      </c>
      <c r="AM47" s="54">
        <f t="shared" si="6"/>
        <v>42985</v>
      </c>
      <c r="AO47" s="57" t="s">
        <v>228</v>
      </c>
      <c r="AP47" s="25">
        <v>6.5971907824277878</v>
      </c>
    </row>
    <row r="48" spans="1:49" s="19" customFormat="1" x14ac:dyDescent="0.2">
      <c r="A48" s="47" t="str">
        <f t="shared" si="0"/>
        <v>SS-42988</v>
      </c>
      <c r="B48" s="47" t="s">
        <v>146</v>
      </c>
      <c r="C48" s="47" t="s">
        <v>137</v>
      </c>
      <c r="D48" s="48">
        <v>1009</v>
      </c>
      <c r="E48" s="49">
        <v>42988.210416666669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50">
        <v>0</v>
      </c>
      <c r="Q48" s="50">
        <v>0</v>
      </c>
      <c r="R48" s="50">
        <v>0.71445697546005249</v>
      </c>
      <c r="S48" s="50">
        <v>0.72598052024841309</v>
      </c>
      <c r="T48" s="50">
        <v>0.84775519371032715</v>
      </c>
      <c r="U48" s="50">
        <v>0.70293354988098145</v>
      </c>
      <c r="V48" s="50">
        <v>0.61634117364883423</v>
      </c>
      <c r="W48" s="50">
        <v>0.48398700356483459</v>
      </c>
      <c r="X48" s="50">
        <v>0.42636951804161072</v>
      </c>
      <c r="Y48" s="50">
        <v>0.40332251787185669</v>
      </c>
      <c r="Z48" s="50">
        <v>0</v>
      </c>
      <c r="AA48" s="50">
        <v>0</v>
      </c>
      <c r="AB48" s="50">
        <v>0</v>
      </c>
      <c r="AC48" s="50">
        <v>0</v>
      </c>
      <c r="AD48" s="51">
        <v>0.67539948821067808</v>
      </c>
      <c r="AE48" s="47">
        <f>+VLOOKUP($A48,'2017 Exceptions Report'!$B$2:$D$32,2,0)</f>
        <v>18</v>
      </c>
      <c r="AF48" s="47">
        <f>+VLOOKUP($A48,'2017 Exceptions Report'!$B$2:$D$32,3,0)</f>
        <v>21</v>
      </c>
      <c r="AG48" s="52" t="str">
        <f t="shared" si="1"/>
        <v>HE18</v>
      </c>
      <c r="AH48" s="52" t="str">
        <f t="shared" si="2"/>
        <v>HE21</v>
      </c>
      <c r="AI48" s="52" t="str">
        <f t="shared" si="3"/>
        <v>w</v>
      </c>
      <c r="AJ48" s="52" t="str">
        <f t="shared" si="4"/>
        <v>z</v>
      </c>
      <c r="AK48" s="52">
        <v>48</v>
      </c>
      <c r="AL48" s="50">
        <f t="shared" si="10"/>
        <v>0.3284197598695755</v>
      </c>
      <c r="AM48" s="54">
        <f t="shared" si="6"/>
        <v>42988</v>
      </c>
      <c r="AO48" s="57" t="s">
        <v>229</v>
      </c>
      <c r="AP48" s="25">
        <v>6.6210597008466721</v>
      </c>
    </row>
    <row r="49" spans="1:47" s="19" customFormat="1" x14ac:dyDescent="0.2">
      <c r="A49" s="47" t="str">
        <f t="shared" si="0"/>
        <v>SS-42988</v>
      </c>
      <c r="B49" s="47" t="s">
        <v>147</v>
      </c>
      <c r="C49" s="47" t="s">
        <v>137</v>
      </c>
      <c r="D49" s="48">
        <v>3616</v>
      </c>
      <c r="E49" s="49">
        <v>42988.210416666669</v>
      </c>
      <c r="F49" s="50">
        <v>0</v>
      </c>
      <c r="G49" s="50">
        <v>0</v>
      </c>
      <c r="H49" s="50">
        <v>0</v>
      </c>
      <c r="I49" s="50">
        <v>0</v>
      </c>
      <c r="J49" s="50">
        <v>0</v>
      </c>
      <c r="K49" s="50">
        <v>0</v>
      </c>
      <c r="L49" s="50">
        <v>0</v>
      </c>
      <c r="M49" s="50">
        <v>0</v>
      </c>
      <c r="N49" s="50">
        <v>0</v>
      </c>
      <c r="O49" s="50">
        <v>0</v>
      </c>
      <c r="P49" s="50">
        <v>0</v>
      </c>
      <c r="Q49" s="50">
        <v>0</v>
      </c>
      <c r="R49" s="50">
        <v>2.3080861568450928</v>
      </c>
      <c r="S49" s="50">
        <v>2.3275570869445801</v>
      </c>
      <c r="T49" s="50">
        <v>2.5526392459869385</v>
      </c>
      <c r="U49" s="50">
        <v>2.4285345077514648</v>
      </c>
      <c r="V49" s="50">
        <v>2.3335609436035156</v>
      </c>
      <c r="W49" s="50">
        <v>1.6102235317230225</v>
      </c>
      <c r="X49" s="50">
        <v>1.4091142416000366</v>
      </c>
      <c r="Y49" s="50">
        <v>1.3095037937164307</v>
      </c>
      <c r="Z49" s="50">
        <v>0</v>
      </c>
      <c r="AA49" s="50">
        <v>0</v>
      </c>
      <c r="AB49" s="50">
        <v>0</v>
      </c>
      <c r="AC49" s="50">
        <v>0</v>
      </c>
      <c r="AD49" s="51">
        <v>2.2505030632019043</v>
      </c>
      <c r="AE49" s="47">
        <f>+VLOOKUP($A49,'2017 Exceptions Report'!$B$2:$D$32,2,0)</f>
        <v>18</v>
      </c>
      <c r="AF49" s="47">
        <f>+VLOOKUP($A49,'2017 Exceptions Report'!$B$2:$D$32,3,0)</f>
        <v>21</v>
      </c>
      <c r="AG49" s="52" t="str">
        <f t="shared" si="1"/>
        <v>HE18</v>
      </c>
      <c r="AH49" s="52" t="str">
        <f t="shared" si="2"/>
        <v>HE21</v>
      </c>
      <c r="AI49" s="52" t="str">
        <f t="shared" si="3"/>
        <v>w</v>
      </c>
      <c r="AJ49" s="52" t="str">
        <f t="shared" si="4"/>
        <v>z</v>
      </c>
      <c r="AK49" s="52">
        <v>49</v>
      </c>
      <c r="AL49" s="50">
        <f t="shared" si="10"/>
        <v>1.0822103917598724</v>
      </c>
      <c r="AM49" s="54">
        <f t="shared" si="6"/>
        <v>42988</v>
      </c>
      <c r="AO49" s="57" t="s">
        <v>230</v>
      </c>
      <c r="AP49" s="25">
        <v>8.8703673630952835</v>
      </c>
    </row>
    <row r="50" spans="1:47" s="19" customFormat="1" x14ac:dyDescent="0.2">
      <c r="A50" s="47" t="str">
        <f t="shared" si="0"/>
        <v>SS-42988</v>
      </c>
      <c r="B50" s="47" t="s">
        <v>148</v>
      </c>
      <c r="C50" s="47" t="s">
        <v>137</v>
      </c>
      <c r="D50" s="48">
        <v>5606</v>
      </c>
      <c r="E50" s="49">
        <v>42988.210416666669</v>
      </c>
      <c r="F50" s="50">
        <v>0</v>
      </c>
      <c r="G50" s="50">
        <v>0</v>
      </c>
      <c r="H50" s="50">
        <v>0</v>
      </c>
      <c r="I50" s="50">
        <v>0</v>
      </c>
      <c r="J50" s="50">
        <v>0</v>
      </c>
      <c r="K50" s="50">
        <v>0</v>
      </c>
      <c r="L50" s="50">
        <v>0</v>
      </c>
      <c r="M50" s="50">
        <v>0</v>
      </c>
      <c r="N50" s="50">
        <v>0</v>
      </c>
      <c r="O50" s="50">
        <v>0</v>
      </c>
      <c r="P50" s="50">
        <v>0</v>
      </c>
      <c r="Q50" s="50">
        <v>0</v>
      </c>
      <c r="R50" s="50">
        <v>1.7068473100662231</v>
      </c>
      <c r="S50" s="50">
        <v>1.9196513891220093</v>
      </c>
      <c r="T50" s="50">
        <v>2.3703806400299072</v>
      </c>
      <c r="U50" s="50">
        <v>2.7940032482147217</v>
      </c>
      <c r="V50" s="50">
        <v>3.0935530662536621</v>
      </c>
      <c r="W50" s="50">
        <v>2.9653737545013428</v>
      </c>
      <c r="X50" s="50">
        <v>3.0274055004119873</v>
      </c>
      <c r="Y50" s="50">
        <v>2.9902470111846924</v>
      </c>
      <c r="Z50" s="50">
        <v>0</v>
      </c>
      <c r="AA50" s="50">
        <v>0</v>
      </c>
      <c r="AB50" s="50">
        <v>0</v>
      </c>
      <c r="AC50" s="50">
        <v>0</v>
      </c>
      <c r="AD50" s="51">
        <v>2.6285924196243284</v>
      </c>
      <c r="AE50" s="47">
        <f>+VLOOKUP($A50,'2017 Exceptions Report'!$B$2:$D$32,2,0)</f>
        <v>18</v>
      </c>
      <c r="AF50" s="47">
        <f>+VLOOKUP($A50,'2017 Exceptions Report'!$B$2:$D$32,3,0)</f>
        <v>21</v>
      </c>
      <c r="AG50" s="52" t="str">
        <f t="shared" si="1"/>
        <v>HE18</v>
      </c>
      <c r="AH50" s="52" t="str">
        <f t="shared" si="2"/>
        <v>HE21</v>
      </c>
      <c r="AI50" s="52" t="str">
        <f t="shared" si="3"/>
        <v>w</v>
      </c>
      <c r="AJ50" s="52" t="str">
        <f t="shared" si="4"/>
        <v>z</v>
      </c>
      <c r="AK50" s="52">
        <v>50</v>
      </c>
      <c r="AL50" s="50">
        <f t="shared" si="10"/>
        <v>2.2457565665245056</v>
      </c>
      <c r="AM50" s="54">
        <f t="shared" si="6"/>
        <v>42988</v>
      </c>
      <c r="AO50" s="57" t="s">
        <v>231</v>
      </c>
      <c r="AP50" s="25"/>
    </row>
    <row r="51" spans="1:47" s="19" customFormat="1" x14ac:dyDescent="0.2">
      <c r="A51" s="47" t="str">
        <f t="shared" si="0"/>
        <v>SS-42988</v>
      </c>
      <c r="B51" s="47" t="s">
        <v>149</v>
      </c>
      <c r="C51" s="47" t="s">
        <v>137</v>
      </c>
      <c r="D51" s="48">
        <v>8932</v>
      </c>
      <c r="E51" s="49">
        <v>42988.210416666669</v>
      </c>
      <c r="F51" s="50">
        <v>0</v>
      </c>
      <c r="G51" s="50">
        <v>0</v>
      </c>
      <c r="H51" s="50">
        <v>0</v>
      </c>
      <c r="I51" s="50">
        <v>0</v>
      </c>
      <c r="J51" s="50">
        <v>0</v>
      </c>
      <c r="K51" s="50">
        <v>0</v>
      </c>
      <c r="L51" s="50">
        <v>0</v>
      </c>
      <c r="M51" s="50">
        <v>0</v>
      </c>
      <c r="N51" s="50">
        <v>0</v>
      </c>
      <c r="O51" s="50">
        <v>0</v>
      </c>
      <c r="P51" s="50">
        <v>0</v>
      </c>
      <c r="Q51" s="50">
        <v>0</v>
      </c>
      <c r="R51" s="50">
        <v>3.382699728012085</v>
      </c>
      <c r="S51" s="50">
        <v>3.8723373413085938</v>
      </c>
      <c r="T51" s="50">
        <v>4.2696571350097656</v>
      </c>
      <c r="U51" s="50">
        <v>4.6159214973449707</v>
      </c>
      <c r="V51" s="50">
        <v>4.7350530624389648</v>
      </c>
      <c r="W51" s="50">
        <v>4.1642069816589355</v>
      </c>
      <c r="X51" s="50">
        <v>4.0265889167785645</v>
      </c>
      <c r="Y51" s="50">
        <v>3.8111085891723633</v>
      </c>
      <c r="Z51" s="50">
        <v>0</v>
      </c>
      <c r="AA51" s="50">
        <v>0</v>
      </c>
      <c r="AB51" s="50">
        <v>0</v>
      </c>
      <c r="AC51" s="50">
        <v>0</v>
      </c>
      <c r="AD51" s="51">
        <v>4.3314352035522461</v>
      </c>
      <c r="AE51" s="47">
        <f>+VLOOKUP($A51,'2017 Exceptions Report'!$B$2:$D$32,2,0)</f>
        <v>18</v>
      </c>
      <c r="AF51" s="47">
        <f>+VLOOKUP($A51,'2017 Exceptions Report'!$B$2:$D$32,3,0)</f>
        <v>21</v>
      </c>
      <c r="AG51" s="52" t="str">
        <f t="shared" si="1"/>
        <v>HE18</v>
      </c>
      <c r="AH51" s="52" t="str">
        <f t="shared" si="2"/>
        <v>HE21</v>
      </c>
      <c r="AI51" s="52" t="str">
        <f t="shared" si="3"/>
        <v>w</v>
      </c>
      <c r="AJ51" s="52" t="str">
        <f t="shared" si="4"/>
        <v>z</v>
      </c>
      <c r="AK51" s="52">
        <v>51</v>
      </c>
      <c r="AL51" s="50">
        <f t="shared" si="10"/>
        <v>3.0004761219024658</v>
      </c>
      <c r="AM51" s="54">
        <f t="shared" si="6"/>
        <v>42988</v>
      </c>
      <c r="AO51" s="57" t="s">
        <v>232</v>
      </c>
      <c r="AP51" s="25">
        <v>8.7788113355636597</v>
      </c>
    </row>
    <row r="52" spans="1:47" s="19" customFormat="1" x14ac:dyDescent="0.2">
      <c r="A52" s="47" t="str">
        <f t="shared" si="0"/>
        <v>SS-43005</v>
      </c>
      <c r="B52" s="47" t="s">
        <v>146</v>
      </c>
      <c r="C52" s="47" t="s">
        <v>137</v>
      </c>
      <c r="D52" s="48">
        <v>1009</v>
      </c>
      <c r="E52" s="49">
        <v>43005.210949074077</v>
      </c>
      <c r="F52" s="50">
        <v>0</v>
      </c>
      <c r="G52" s="50">
        <v>0</v>
      </c>
      <c r="H52" s="50">
        <v>0</v>
      </c>
      <c r="I52" s="50">
        <v>0</v>
      </c>
      <c r="J52" s="50">
        <v>0</v>
      </c>
      <c r="K52" s="50">
        <v>0</v>
      </c>
      <c r="L52" s="50">
        <v>0</v>
      </c>
      <c r="M52" s="50">
        <v>0</v>
      </c>
      <c r="N52" s="50">
        <v>0</v>
      </c>
      <c r="O52" s="50">
        <v>0</v>
      </c>
      <c r="P52" s="50">
        <v>0</v>
      </c>
      <c r="Q52" s="50">
        <v>0</v>
      </c>
      <c r="R52" s="50">
        <v>0.71445697546005249</v>
      </c>
      <c r="S52" s="50">
        <v>0.72598052024841309</v>
      </c>
      <c r="T52" s="50">
        <v>0.84543001651763916</v>
      </c>
      <c r="U52" s="50">
        <v>0.70293354988098145</v>
      </c>
      <c r="V52" s="50">
        <v>0.6142238974571228</v>
      </c>
      <c r="W52" s="50">
        <v>0.48398700356483459</v>
      </c>
      <c r="X52" s="50">
        <v>0.42636951804161072</v>
      </c>
      <c r="Y52" s="50">
        <v>0.40332251787185669</v>
      </c>
      <c r="Z52" s="50">
        <v>0.36359846591949463</v>
      </c>
      <c r="AA52" s="50">
        <v>0</v>
      </c>
      <c r="AB52" s="50">
        <v>0</v>
      </c>
      <c r="AC52" s="50">
        <v>0</v>
      </c>
      <c r="AD52" s="51">
        <f>+AVERAGE(S52:W52)</f>
        <v>0.67451099753379817</v>
      </c>
      <c r="AE52" s="47">
        <f>+VLOOKUP($A52,'2017 Exceptions Report'!$B$2:$D$32,2,0)</f>
        <v>18</v>
      </c>
      <c r="AF52" s="47">
        <f>+VLOOKUP($A52,'2017 Exceptions Report'!$B$2:$D$32,3,0)</f>
        <v>21</v>
      </c>
      <c r="AG52" s="52" t="str">
        <f t="shared" si="1"/>
        <v>HE18</v>
      </c>
      <c r="AH52" s="52" t="str">
        <f t="shared" si="2"/>
        <v>HE21</v>
      </c>
      <c r="AI52" s="52" t="str">
        <f t="shared" si="3"/>
        <v>w</v>
      </c>
      <c r="AJ52" s="52" t="str">
        <f t="shared" si="4"/>
        <v>z</v>
      </c>
      <c r="AK52" s="52">
        <v>52</v>
      </c>
      <c r="AL52" s="50">
        <f t="shared" si="10"/>
        <v>0.41931937634944916</v>
      </c>
      <c r="AM52" s="54">
        <f t="shared" si="6"/>
        <v>43005</v>
      </c>
      <c r="AO52" s="57" t="s">
        <v>233</v>
      </c>
      <c r="AP52" s="25"/>
    </row>
    <row r="53" spans="1:47" s="19" customFormat="1" x14ac:dyDescent="0.2">
      <c r="A53" s="47" t="str">
        <f t="shared" si="0"/>
        <v>SS-43005</v>
      </c>
      <c r="B53" s="47" t="s">
        <v>147</v>
      </c>
      <c r="C53" s="47" t="s">
        <v>137</v>
      </c>
      <c r="D53" s="48">
        <v>3616</v>
      </c>
      <c r="E53" s="49">
        <v>43005.210949074077</v>
      </c>
      <c r="F53" s="50">
        <v>0</v>
      </c>
      <c r="G53" s="50">
        <v>0</v>
      </c>
      <c r="H53" s="50">
        <v>0</v>
      </c>
      <c r="I53" s="50">
        <v>0</v>
      </c>
      <c r="J53" s="50">
        <v>0</v>
      </c>
      <c r="K53" s="50">
        <v>0</v>
      </c>
      <c r="L53" s="50">
        <v>0</v>
      </c>
      <c r="M53" s="50">
        <v>0</v>
      </c>
      <c r="N53" s="50">
        <v>0</v>
      </c>
      <c r="O53" s="50">
        <v>0</v>
      </c>
      <c r="P53" s="50">
        <v>0</v>
      </c>
      <c r="Q53" s="50">
        <v>0</v>
      </c>
      <c r="R53" s="50">
        <v>2.2442488670349121</v>
      </c>
      <c r="S53" s="50">
        <v>2.263181209564209</v>
      </c>
      <c r="T53" s="50">
        <v>2.4820358753204346</v>
      </c>
      <c r="U53" s="50">
        <v>2.3613655567169189</v>
      </c>
      <c r="V53" s="50">
        <v>2.2690186500549316</v>
      </c>
      <c r="W53" s="50">
        <v>1.5656870603561401</v>
      </c>
      <c r="X53" s="50">
        <v>1.3701403141021729</v>
      </c>
      <c r="Y53" s="50">
        <v>1.273284912109375</v>
      </c>
      <c r="Z53" s="50">
        <v>1.2551559209823608</v>
      </c>
      <c r="AA53" s="50">
        <v>0</v>
      </c>
      <c r="AB53" s="50">
        <v>0</v>
      </c>
      <c r="AC53" s="50">
        <v>0</v>
      </c>
      <c r="AD53" s="51">
        <f>+AVERAGE(S53:W53)</f>
        <v>2.1882576704025269</v>
      </c>
      <c r="AE53" s="47">
        <f>+VLOOKUP($A53,'2017 Exceptions Report'!$B$2:$D$32,2,0)</f>
        <v>18</v>
      </c>
      <c r="AF53" s="47">
        <f>+VLOOKUP($A53,'2017 Exceptions Report'!$B$2:$D$32,3,0)</f>
        <v>21</v>
      </c>
      <c r="AG53" s="52" t="str">
        <f t="shared" si="1"/>
        <v>HE18</v>
      </c>
      <c r="AH53" s="52" t="str">
        <f t="shared" si="2"/>
        <v>HE21</v>
      </c>
      <c r="AI53" s="52" t="str">
        <f t="shared" si="3"/>
        <v>w</v>
      </c>
      <c r="AJ53" s="52" t="str">
        <f t="shared" si="4"/>
        <v>z</v>
      </c>
      <c r="AK53" s="52">
        <v>53</v>
      </c>
      <c r="AL53" s="50">
        <f t="shared" si="10"/>
        <v>1.3660670518875122</v>
      </c>
      <c r="AM53" s="54">
        <f t="shared" si="6"/>
        <v>43005</v>
      </c>
      <c r="AO53" s="57" t="s">
        <v>234</v>
      </c>
      <c r="AP53" s="25"/>
    </row>
    <row r="54" spans="1:47" s="19" customFormat="1" x14ac:dyDescent="0.2">
      <c r="A54" s="47" t="str">
        <f t="shared" si="0"/>
        <v>SS-43005</v>
      </c>
      <c r="B54" s="47" t="s">
        <v>148</v>
      </c>
      <c r="C54" s="47" t="s">
        <v>137</v>
      </c>
      <c r="D54" s="48">
        <v>5606</v>
      </c>
      <c r="E54" s="49">
        <v>43005.210949074077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1.4163644313812256</v>
      </c>
      <c r="S54" s="50">
        <v>1.5924955606460571</v>
      </c>
      <c r="T54" s="50">
        <v>1.9697959423065186</v>
      </c>
      <c r="U54" s="50">
        <v>2.3214566707611084</v>
      </c>
      <c r="V54" s="50">
        <v>2.5690159797668457</v>
      </c>
      <c r="W54" s="50">
        <v>2.4618451595306396</v>
      </c>
      <c r="X54" s="50">
        <v>2.5138320922851563</v>
      </c>
      <c r="Y54" s="50">
        <v>2.483473539352417</v>
      </c>
      <c r="Z54" s="50">
        <v>2.4709899425506592</v>
      </c>
      <c r="AA54" s="50">
        <v>0</v>
      </c>
      <c r="AB54" s="50">
        <v>0</v>
      </c>
      <c r="AC54" s="50">
        <v>0</v>
      </c>
      <c r="AD54" s="51">
        <f>+AVERAGE(S54:W54)</f>
        <v>2.182921862602234</v>
      </c>
      <c r="AE54" s="47">
        <f>+VLOOKUP($A54,'2017 Exceptions Report'!$B$2:$D$32,2,0)</f>
        <v>18</v>
      </c>
      <c r="AF54" s="47">
        <f>+VLOOKUP($A54,'2017 Exceptions Report'!$B$2:$D$32,3,0)</f>
        <v>21</v>
      </c>
      <c r="AG54" s="52" t="str">
        <f t="shared" si="1"/>
        <v>HE18</v>
      </c>
      <c r="AH54" s="52" t="str">
        <f t="shared" si="2"/>
        <v>HE21</v>
      </c>
      <c r="AI54" s="52" t="str">
        <f t="shared" si="3"/>
        <v>w</v>
      </c>
      <c r="AJ54" s="52" t="str">
        <f t="shared" si="4"/>
        <v>z</v>
      </c>
      <c r="AK54" s="52">
        <v>54</v>
      </c>
      <c r="AL54" s="50">
        <f t="shared" si="10"/>
        <v>2.482535183429718</v>
      </c>
      <c r="AM54" s="54">
        <f t="shared" si="6"/>
        <v>43005</v>
      </c>
      <c r="AO54" s="57" t="s">
        <v>235</v>
      </c>
      <c r="AP54" s="25">
        <v>6.51364965736866</v>
      </c>
    </row>
    <row r="55" spans="1:47" s="19" customFormat="1" x14ac:dyDescent="0.2">
      <c r="A55" s="47" t="str">
        <f t="shared" si="0"/>
        <v>SS-43005</v>
      </c>
      <c r="B55" s="47" t="s">
        <v>149</v>
      </c>
      <c r="C55" s="47" t="s">
        <v>137</v>
      </c>
      <c r="D55" s="48">
        <v>8932</v>
      </c>
      <c r="E55" s="49">
        <v>43005.210949074077</v>
      </c>
      <c r="F55" s="50">
        <v>0</v>
      </c>
      <c r="G55" s="50">
        <v>0</v>
      </c>
      <c r="H55" s="50">
        <v>0</v>
      </c>
      <c r="I55" s="50">
        <v>0</v>
      </c>
      <c r="J55" s="50">
        <v>0</v>
      </c>
      <c r="K55" s="50">
        <v>0</v>
      </c>
      <c r="L55" s="50">
        <v>0</v>
      </c>
      <c r="M55" s="50">
        <v>0</v>
      </c>
      <c r="N55" s="50">
        <v>0</v>
      </c>
      <c r="O55" s="50">
        <v>0</v>
      </c>
      <c r="P55" s="50">
        <v>0</v>
      </c>
      <c r="Q55" s="50">
        <v>0</v>
      </c>
      <c r="R55" s="50">
        <v>3.1597528457641602</v>
      </c>
      <c r="S55" s="50">
        <v>3.617119312286377</v>
      </c>
      <c r="T55" s="50">
        <v>3.9882528781890869</v>
      </c>
      <c r="U55" s="50">
        <v>4.3116950988769531</v>
      </c>
      <c r="V55" s="50">
        <v>4.4229755401611328</v>
      </c>
      <c r="W55" s="50">
        <v>3.8897528648376465</v>
      </c>
      <c r="X55" s="50">
        <v>3.7612051963806152</v>
      </c>
      <c r="Y55" s="50">
        <v>3.5599265098571777</v>
      </c>
      <c r="Z55" s="50">
        <v>3.531480073928833</v>
      </c>
      <c r="AA55" s="50">
        <v>0</v>
      </c>
      <c r="AB55" s="50">
        <v>0</v>
      </c>
      <c r="AC55" s="50">
        <v>0</v>
      </c>
      <c r="AD55" s="51">
        <f>+AVERAGE(S55:W55)</f>
        <v>4.0459591388702396</v>
      </c>
      <c r="AE55" s="47">
        <f>+VLOOKUP($A55,'2017 Exceptions Report'!$B$2:$D$32,2,0)</f>
        <v>18</v>
      </c>
      <c r="AF55" s="47">
        <f>+VLOOKUP($A55,'2017 Exceptions Report'!$B$2:$D$32,3,0)</f>
        <v>21</v>
      </c>
      <c r="AG55" s="52" t="str">
        <f t="shared" si="1"/>
        <v>HE18</v>
      </c>
      <c r="AH55" s="52" t="str">
        <f t="shared" si="2"/>
        <v>HE21</v>
      </c>
      <c r="AI55" s="52" t="str">
        <f t="shared" si="3"/>
        <v>w</v>
      </c>
      <c r="AJ55" s="52" t="str">
        <f t="shared" si="4"/>
        <v>z</v>
      </c>
      <c r="AK55" s="52">
        <v>55</v>
      </c>
      <c r="AL55" s="50">
        <f t="shared" si="10"/>
        <v>3.6855911612510681</v>
      </c>
      <c r="AM55" s="54">
        <f t="shared" si="6"/>
        <v>43005</v>
      </c>
      <c r="AO55" s="57" t="s">
        <v>236</v>
      </c>
      <c r="AP55" s="25">
        <v>10.807730436325073</v>
      </c>
    </row>
    <row r="56" spans="1:47" x14ac:dyDescent="0.2">
      <c r="A56" s="47" t="str">
        <f>+CONCATENATE(B56,"-",AM56)</f>
        <v>CBP_DO-42858</v>
      </c>
      <c r="B56" s="47" t="s">
        <v>154</v>
      </c>
      <c r="C56" s="47" t="s">
        <v>136</v>
      </c>
      <c r="D56" s="48">
        <v>157</v>
      </c>
      <c r="E56" s="54">
        <v>42858.211064814815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2.9519999027252197</v>
      </c>
      <c r="R56" s="50">
        <v>2.9519999027252197</v>
      </c>
      <c r="S56" s="50">
        <v>2.9519999027252197</v>
      </c>
      <c r="T56" s="50">
        <v>2.9519999027252197</v>
      </c>
      <c r="U56" s="50">
        <v>2.9519999027252197</v>
      </c>
      <c r="V56" s="50">
        <v>2.9519999027252197</v>
      </c>
      <c r="W56" s="50">
        <v>2.9519999027252197</v>
      </c>
      <c r="X56" s="50">
        <v>2.9519999027252197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1">
        <v>0</v>
      </c>
      <c r="AE56" s="47">
        <f>+VLOOKUP($A56,'2017 Exceptions Report'!$B$2:$D$32,2,0)</f>
        <v>16</v>
      </c>
      <c r="AF56" s="47">
        <f>+VLOOKUP($A56,'2017 Exceptions Report'!$B$2:$D$32,3,0)</f>
        <v>19</v>
      </c>
      <c r="AG56" s="52" t="str">
        <f>+CONCATENATE("HE",AE56)</f>
        <v>HE16</v>
      </c>
      <c r="AH56" s="52" t="str">
        <f>+CONCATENATE("HE",AF56)</f>
        <v>HE19</v>
      </c>
      <c r="AI56" s="52" t="str">
        <f t="shared" ref="AI56:AI119" si="11">+VLOOKUP(AG56,$AT$3:$AU$26,2,0)</f>
        <v>u</v>
      </c>
      <c r="AJ56" s="52" t="str">
        <f t="shared" ref="AJ56:AJ119" si="12">+VLOOKUP(AH56,$AT$3:$AU$26,2,0)</f>
        <v>x</v>
      </c>
      <c r="AK56" s="52">
        <v>56</v>
      </c>
      <c r="AL56" s="53">
        <f ca="1">AVERAGE(INDIRECT(CONCATENATE(AI56,AK56,":",AJ56,AK56)))</f>
        <v>2.9519999027252197</v>
      </c>
      <c r="AM56" s="54">
        <f t="shared" si="6"/>
        <v>42858</v>
      </c>
      <c r="AO56" s="57" t="s">
        <v>237</v>
      </c>
      <c r="AP56" s="57">
        <v>12.787562817335129</v>
      </c>
      <c r="AU56" s="19"/>
    </row>
    <row r="57" spans="1:47" x14ac:dyDescent="0.2">
      <c r="A57" s="47" t="str">
        <f t="shared" ref="A57:A120" si="13">+CONCATENATE(B57,"-",AM57)</f>
        <v>CBP_DO-42858</v>
      </c>
      <c r="B57" s="47" t="s">
        <v>154</v>
      </c>
      <c r="C57" s="47" t="s">
        <v>138</v>
      </c>
      <c r="D57" s="48">
        <v>3</v>
      </c>
      <c r="E57" s="54">
        <v>42858.211064814815</v>
      </c>
      <c r="F57" s="50">
        <v>0</v>
      </c>
      <c r="G57" s="50">
        <v>0</v>
      </c>
      <c r="H57" s="50">
        <v>0</v>
      </c>
      <c r="I57" s="50">
        <v>0</v>
      </c>
      <c r="J57" s="50">
        <v>0</v>
      </c>
      <c r="K57" s="50">
        <v>0</v>
      </c>
      <c r="L57" s="50">
        <v>0</v>
      </c>
      <c r="M57" s="50">
        <v>0</v>
      </c>
      <c r="N57" s="50">
        <v>0</v>
      </c>
      <c r="O57" s="50">
        <v>0</v>
      </c>
      <c r="P57" s="50">
        <v>0</v>
      </c>
      <c r="Q57" s="50">
        <v>3.5999998450279236E-2</v>
      </c>
      <c r="R57" s="50">
        <v>3.5999998450279236E-2</v>
      </c>
      <c r="S57" s="50">
        <v>3.5999998450279236E-2</v>
      </c>
      <c r="T57" s="50">
        <v>3.5999998450279236E-2</v>
      </c>
      <c r="U57" s="50">
        <v>3.5999998450279236E-2</v>
      </c>
      <c r="V57" s="50">
        <v>3.5999998450279236E-2</v>
      </c>
      <c r="W57" s="50">
        <v>3.5999998450279236E-2</v>
      </c>
      <c r="X57" s="50">
        <v>3.5999998450279236E-2</v>
      </c>
      <c r="Y57" s="50">
        <v>0</v>
      </c>
      <c r="Z57" s="50">
        <v>0</v>
      </c>
      <c r="AA57" s="50">
        <v>0</v>
      </c>
      <c r="AB57" s="50">
        <v>0</v>
      </c>
      <c r="AC57" s="50">
        <v>0</v>
      </c>
      <c r="AD57" s="51">
        <v>0</v>
      </c>
      <c r="AE57" s="47">
        <f>+VLOOKUP($A57,'2017 Exceptions Report'!$B$2:$D$32,2,0)</f>
        <v>16</v>
      </c>
      <c r="AF57" s="47">
        <f>+VLOOKUP($A57,'2017 Exceptions Report'!$B$2:$D$32,3,0)</f>
        <v>19</v>
      </c>
      <c r="AG57" s="52" t="str">
        <f t="shared" ref="AG57:AH111" si="14">+CONCATENATE("HE",AE57)</f>
        <v>HE16</v>
      </c>
      <c r="AH57" s="52" t="str">
        <f t="shared" si="14"/>
        <v>HE19</v>
      </c>
      <c r="AI57" s="52" t="str">
        <f t="shared" si="11"/>
        <v>u</v>
      </c>
      <c r="AJ57" s="52" t="str">
        <f t="shared" si="12"/>
        <v>x</v>
      </c>
      <c r="AK57" s="52">
        <v>57</v>
      </c>
      <c r="AL57" s="53">
        <f t="shared" ref="AL57:AL120" ca="1" si="15">AVERAGE(INDIRECT(CONCATENATE(AI57,AK57,":",AJ57,AK57)))</f>
        <v>3.5999998450279236E-2</v>
      </c>
      <c r="AM57" s="54">
        <f t="shared" si="6"/>
        <v>42858</v>
      </c>
      <c r="AO57" s="57" t="s">
        <v>238</v>
      </c>
      <c r="AP57" s="57">
        <v>6.5017153769731522</v>
      </c>
      <c r="AU57" s="19"/>
    </row>
    <row r="58" spans="1:47" x14ac:dyDescent="0.2">
      <c r="A58" s="47" t="str">
        <f t="shared" si="13"/>
        <v>CBP_DO-42858</v>
      </c>
      <c r="B58" s="47" t="s">
        <v>154</v>
      </c>
      <c r="C58" s="47" t="s">
        <v>141</v>
      </c>
      <c r="D58" s="48">
        <v>0</v>
      </c>
      <c r="E58" s="54">
        <v>42858.211064814815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0">
        <v>0</v>
      </c>
      <c r="AD58" s="51">
        <v>0</v>
      </c>
      <c r="AE58" s="47">
        <f>+VLOOKUP($A58,'2017 Exceptions Report'!$B$2:$D$32,2,0)</f>
        <v>16</v>
      </c>
      <c r="AF58" s="47">
        <f>+VLOOKUP($A58,'2017 Exceptions Report'!$B$2:$D$32,3,0)</f>
        <v>19</v>
      </c>
      <c r="AG58" s="52" t="str">
        <f t="shared" si="14"/>
        <v>HE16</v>
      </c>
      <c r="AH58" s="52" t="str">
        <f t="shared" si="14"/>
        <v>HE19</v>
      </c>
      <c r="AI58" s="52" t="str">
        <f t="shared" si="11"/>
        <v>u</v>
      </c>
      <c r="AJ58" s="52" t="str">
        <f t="shared" si="12"/>
        <v>x</v>
      </c>
      <c r="AK58" s="52">
        <v>58</v>
      </c>
      <c r="AL58" s="53">
        <f t="shared" ca="1" si="15"/>
        <v>0</v>
      </c>
      <c r="AM58" s="54">
        <f t="shared" si="6"/>
        <v>42858</v>
      </c>
      <c r="AO58" s="40" t="s">
        <v>239</v>
      </c>
      <c r="AP58" s="57">
        <v>6.6568628400564194</v>
      </c>
      <c r="AU58" s="19"/>
    </row>
    <row r="59" spans="1:47" x14ac:dyDescent="0.2">
      <c r="A59" s="47" t="str">
        <f t="shared" si="13"/>
        <v>CBP_DO-42859</v>
      </c>
      <c r="B59" s="47" t="s">
        <v>154</v>
      </c>
      <c r="C59" s="47" t="s">
        <v>136</v>
      </c>
      <c r="D59" s="48">
        <v>157</v>
      </c>
      <c r="E59" s="54">
        <v>42859.21125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0</v>
      </c>
      <c r="M59" s="50">
        <v>0</v>
      </c>
      <c r="N59" s="50">
        <v>0</v>
      </c>
      <c r="O59" s="50">
        <v>0</v>
      </c>
      <c r="P59" s="50">
        <v>0</v>
      </c>
      <c r="Q59" s="50">
        <v>2.9519999027252197</v>
      </c>
      <c r="R59" s="50">
        <v>2.9519999027252197</v>
      </c>
      <c r="S59" s="50">
        <v>2.9519999027252197</v>
      </c>
      <c r="T59" s="50">
        <v>2.9519999027252197</v>
      </c>
      <c r="U59" s="50">
        <v>2.9519999027252197</v>
      </c>
      <c r="V59" s="50">
        <v>2.9519999027252197</v>
      </c>
      <c r="W59" s="50">
        <v>2.9519999027252197</v>
      </c>
      <c r="X59" s="50">
        <v>2.9519999027252197</v>
      </c>
      <c r="Y59" s="50">
        <v>0</v>
      </c>
      <c r="Z59" s="50">
        <v>0</v>
      </c>
      <c r="AA59" s="50">
        <v>0</v>
      </c>
      <c r="AB59" s="50">
        <v>0</v>
      </c>
      <c r="AC59" s="50">
        <v>0</v>
      </c>
      <c r="AD59" s="51">
        <v>0</v>
      </c>
      <c r="AE59" s="47">
        <f>+VLOOKUP($A59,'2017 Exceptions Report'!$B$2:$D$32,2,0)</f>
        <v>16</v>
      </c>
      <c r="AF59" s="47">
        <f>+VLOOKUP($A59,'2017 Exceptions Report'!$B$2:$D$32,3,0)</f>
        <v>19</v>
      </c>
      <c r="AG59" s="52" t="str">
        <f t="shared" si="14"/>
        <v>HE16</v>
      </c>
      <c r="AH59" s="52" t="str">
        <f t="shared" si="14"/>
        <v>HE19</v>
      </c>
      <c r="AI59" s="52" t="str">
        <f t="shared" si="11"/>
        <v>u</v>
      </c>
      <c r="AJ59" s="52" t="str">
        <f t="shared" si="12"/>
        <v>x</v>
      </c>
      <c r="AK59" s="52">
        <v>59</v>
      </c>
      <c r="AL59" s="53">
        <f t="shared" ca="1" si="15"/>
        <v>2.9519999027252197</v>
      </c>
      <c r="AM59" s="54">
        <f t="shared" si="6"/>
        <v>42859</v>
      </c>
      <c r="AO59" s="41" t="s">
        <v>240</v>
      </c>
      <c r="AP59" s="57">
        <v>7.9535127729177475</v>
      </c>
      <c r="AU59" s="19"/>
    </row>
    <row r="60" spans="1:47" x14ac:dyDescent="0.2">
      <c r="A60" s="47" t="str">
        <f t="shared" si="13"/>
        <v>CBP_DO-42859</v>
      </c>
      <c r="B60" s="47" t="s">
        <v>154</v>
      </c>
      <c r="C60" s="47" t="s">
        <v>138</v>
      </c>
      <c r="D60" s="48">
        <v>3</v>
      </c>
      <c r="E60" s="54">
        <v>42859.21125</v>
      </c>
      <c r="F60" s="50">
        <v>0</v>
      </c>
      <c r="G60" s="50">
        <v>0</v>
      </c>
      <c r="H60" s="50">
        <v>0</v>
      </c>
      <c r="I60" s="50">
        <v>0</v>
      </c>
      <c r="J60" s="50">
        <v>0</v>
      </c>
      <c r="K60" s="50">
        <v>0</v>
      </c>
      <c r="L60" s="50">
        <v>0</v>
      </c>
      <c r="M60" s="50">
        <v>0</v>
      </c>
      <c r="N60" s="50">
        <v>0</v>
      </c>
      <c r="O60" s="50">
        <v>0</v>
      </c>
      <c r="P60" s="50">
        <v>0</v>
      </c>
      <c r="Q60" s="50">
        <v>3.5999998450279236E-2</v>
      </c>
      <c r="R60" s="50">
        <v>3.5999998450279236E-2</v>
      </c>
      <c r="S60" s="50">
        <v>3.5999998450279236E-2</v>
      </c>
      <c r="T60" s="50">
        <v>3.5999998450279236E-2</v>
      </c>
      <c r="U60" s="50">
        <v>3.5999998450279236E-2</v>
      </c>
      <c r="V60" s="50">
        <v>3.5999998450279236E-2</v>
      </c>
      <c r="W60" s="50">
        <v>3.5999998450279236E-2</v>
      </c>
      <c r="X60" s="50">
        <v>3.5999998450279236E-2</v>
      </c>
      <c r="Y60" s="50">
        <v>0</v>
      </c>
      <c r="Z60" s="50">
        <v>0</v>
      </c>
      <c r="AA60" s="50">
        <v>0</v>
      </c>
      <c r="AB60" s="50">
        <v>0</v>
      </c>
      <c r="AC60" s="50">
        <v>0</v>
      </c>
      <c r="AD60" s="51">
        <v>0</v>
      </c>
      <c r="AE60" s="47">
        <f>+VLOOKUP($A60,'2017 Exceptions Report'!$B$2:$D$32,2,0)</f>
        <v>16</v>
      </c>
      <c r="AF60" s="47">
        <f>+VLOOKUP($A60,'2017 Exceptions Report'!$B$2:$D$32,3,0)</f>
        <v>19</v>
      </c>
      <c r="AG60" s="52" t="str">
        <f t="shared" si="14"/>
        <v>HE16</v>
      </c>
      <c r="AH60" s="52" t="str">
        <f t="shared" si="14"/>
        <v>HE19</v>
      </c>
      <c r="AI60" s="52" t="str">
        <f t="shared" si="11"/>
        <v>u</v>
      </c>
      <c r="AJ60" s="52" t="str">
        <f t="shared" si="12"/>
        <v>x</v>
      </c>
      <c r="AK60" s="52">
        <v>60</v>
      </c>
      <c r="AL60" s="53">
        <f t="shared" ca="1" si="15"/>
        <v>3.5999998450279236E-2</v>
      </c>
      <c r="AM60" s="54">
        <f t="shared" si="6"/>
        <v>42859</v>
      </c>
      <c r="AO60" s="41" t="s">
        <v>210</v>
      </c>
      <c r="AP60" s="57">
        <v>2.987999901175499</v>
      </c>
      <c r="AR60" s="19"/>
      <c r="AS60" s="60"/>
      <c r="AU60" s="19"/>
    </row>
    <row r="61" spans="1:47" x14ac:dyDescent="0.2">
      <c r="A61" s="47" t="str">
        <f t="shared" si="13"/>
        <v>CBP_DO-42859</v>
      </c>
      <c r="B61" s="47" t="s">
        <v>154</v>
      </c>
      <c r="C61" s="47" t="s">
        <v>141</v>
      </c>
      <c r="D61" s="48">
        <v>0</v>
      </c>
      <c r="E61" s="54">
        <v>42859.21125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0</v>
      </c>
      <c r="M61" s="50">
        <v>0</v>
      </c>
      <c r="N61" s="50">
        <v>0</v>
      </c>
      <c r="O61" s="50">
        <v>0</v>
      </c>
      <c r="P61" s="50">
        <v>0</v>
      </c>
      <c r="Q61" s="50">
        <v>0</v>
      </c>
      <c r="R61" s="50">
        <v>0</v>
      </c>
      <c r="S61" s="50">
        <v>0</v>
      </c>
      <c r="T61" s="50">
        <v>0</v>
      </c>
      <c r="U61" s="50">
        <v>0</v>
      </c>
      <c r="V61" s="50">
        <v>0</v>
      </c>
      <c r="W61" s="50">
        <v>0</v>
      </c>
      <c r="X61" s="50">
        <v>0</v>
      </c>
      <c r="Y61" s="50">
        <v>0</v>
      </c>
      <c r="Z61" s="50">
        <v>0</v>
      </c>
      <c r="AA61" s="50">
        <v>0</v>
      </c>
      <c r="AB61" s="50">
        <v>0</v>
      </c>
      <c r="AC61" s="50">
        <v>0</v>
      </c>
      <c r="AD61" s="51">
        <v>0</v>
      </c>
      <c r="AE61" s="47">
        <f>+VLOOKUP($A61,'2017 Exceptions Report'!$B$2:$D$32,2,0)</f>
        <v>16</v>
      </c>
      <c r="AF61" s="47">
        <f>+VLOOKUP($A61,'2017 Exceptions Report'!$B$2:$D$32,3,0)</f>
        <v>19</v>
      </c>
      <c r="AG61" s="52" t="str">
        <f t="shared" si="14"/>
        <v>HE16</v>
      </c>
      <c r="AH61" s="52" t="str">
        <f t="shared" si="14"/>
        <v>HE19</v>
      </c>
      <c r="AI61" s="52" t="str">
        <f t="shared" si="11"/>
        <v>u</v>
      </c>
      <c r="AJ61" s="52" t="str">
        <f t="shared" si="12"/>
        <v>x</v>
      </c>
      <c r="AK61" s="52">
        <v>61</v>
      </c>
      <c r="AL61" s="53">
        <f t="shared" ca="1" si="15"/>
        <v>0</v>
      </c>
      <c r="AM61" s="54">
        <f t="shared" si="6"/>
        <v>42859</v>
      </c>
      <c r="AO61" s="41" t="s">
        <v>211</v>
      </c>
      <c r="AP61" s="57">
        <v>2.987999901175499</v>
      </c>
      <c r="AR61" s="19"/>
      <c r="AS61" s="60"/>
      <c r="AU61" s="19"/>
    </row>
    <row r="62" spans="1:47" x14ac:dyDescent="0.2">
      <c r="A62" s="47" t="str">
        <f t="shared" si="13"/>
        <v>CBP_DO-42860</v>
      </c>
      <c r="B62" s="47" t="s">
        <v>154</v>
      </c>
      <c r="C62" s="47" t="s">
        <v>136</v>
      </c>
      <c r="D62" s="48">
        <v>157</v>
      </c>
      <c r="E62" s="54">
        <v>42860.211284722223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50">
        <v>0</v>
      </c>
      <c r="P62" s="50">
        <v>0</v>
      </c>
      <c r="Q62" s="50">
        <v>2.9519999027252197</v>
      </c>
      <c r="R62" s="50">
        <v>2.9519999027252197</v>
      </c>
      <c r="S62" s="50">
        <v>2.9519999027252197</v>
      </c>
      <c r="T62" s="50">
        <v>2.9519999027252197</v>
      </c>
      <c r="U62" s="50">
        <v>2.9519999027252197</v>
      </c>
      <c r="V62" s="50">
        <v>2.9519999027252197</v>
      </c>
      <c r="W62" s="50">
        <v>2.9519999027252197</v>
      </c>
      <c r="X62" s="50">
        <v>2.9519999027252197</v>
      </c>
      <c r="Y62" s="50">
        <v>0</v>
      </c>
      <c r="Z62" s="50">
        <v>0</v>
      </c>
      <c r="AA62" s="50">
        <v>0</v>
      </c>
      <c r="AB62" s="50">
        <v>0</v>
      </c>
      <c r="AC62" s="50">
        <v>0</v>
      </c>
      <c r="AD62" s="51">
        <v>0</v>
      </c>
      <c r="AE62" s="47">
        <f>+VLOOKUP($A62,'2017 Exceptions Report'!$B$2:$D$32,2,0)</f>
        <v>16</v>
      </c>
      <c r="AF62" s="47">
        <f>+VLOOKUP($A62,'2017 Exceptions Report'!$B$2:$D$32,3,0)</f>
        <v>19</v>
      </c>
      <c r="AG62" s="52" t="str">
        <f t="shared" si="14"/>
        <v>HE16</v>
      </c>
      <c r="AH62" s="52" t="str">
        <f t="shared" si="14"/>
        <v>HE19</v>
      </c>
      <c r="AI62" s="52" t="str">
        <f t="shared" si="11"/>
        <v>u</v>
      </c>
      <c r="AJ62" s="52" t="str">
        <f t="shared" si="12"/>
        <v>x</v>
      </c>
      <c r="AK62" s="52">
        <v>62</v>
      </c>
      <c r="AL62" s="53">
        <f t="shared" ca="1" si="15"/>
        <v>2.9519999027252197</v>
      </c>
      <c r="AM62" s="54">
        <f t="shared" si="6"/>
        <v>42860</v>
      </c>
      <c r="AO62" s="41" t="s">
        <v>212</v>
      </c>
      <c r="AP62" s="57">
        <v>2.987999901175499</v>
      </c>
      <c r="AR62" s="19"/>
      <c r="AS62" s="60"/>
      <c r="AU62" s="19"/>
    </row>
    <row r="63" spans="1:47" x14ac:dyDescent="0.2">
      <c r="A63" s="47" t="str">
        <f t="shared" si="13"/>
        <v>CBP_DO-42860</v>
      </c>
      <c r="B63" s="47" t="s">
        <v>154</v>
      </c>
      <c r="C63" s="47" t="s">
        <v>138</v>
      </c>
      <c r="D63" s="48">
        <v>3</v>
      </c>
      <c r="E63" s="54">
        <v>42860.211284722223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50">
        <v>3.5999998450279236E-2</v>
      </c>
      <c r="R63" s="50">
        <v>3.5999998450279236E-2</v>
      </c>
      <c r="S63" s="50">
        <v>3.5999998450279236E-2</v>
      </c>
      <c r="T63" s="50">
        <v>3.5999998450279236E-2</v>
      </c>
      <c r="U63" s="50">
        <v>3.5999998450279236E-2</v>
      </c>
      <c r="V63" s="50">
        <v>3.5999998450279236E-2</v>
      </c>
      <c r="W63" s="50">
        <v>3.5999998450279236E-2</v>
      </c>
      <c r="X63" s="50">
        <v>3.5999998450279236E-2</v>
      </c>
      <c r="Y63" s="50">
        <v>0</v>
      </c>
      <c r="Z63" s="50">
        <v>0</v>
      </c>
      <c r="AA63" s="50">
        <v>0</v>
      </c>
      <c r="AB63" s="50">
        <v>0</v>
      </c>
      <c r="AC63" s="50">
        <v>0</v>
      </c>
      <c r="AD63" s="51">
        <v>0</v>
      </c>
      <c r="AE63" s="47">
        <f>+VLOOKUP($A63,'2017 Exceptions Report'!$B$2:$D$32,2,0)</f>
        <v>16</v>
      </c>
      <c r="AF63" s="47">
        <f>+VLOOKUP($A63,'2017 Exceptions Report'!$B$2:$D$32,3,0)</f>
        <v>19</v>
      </c>
      <c r="AG63" s="52" t="str">
        <f t="shared" si="14"/>
        <v>HE16</v>
      </c>
      <c r="AH63" s="52" t="str">
        <f t="shared" si="14"/>
        <v>HE19</v>
      </c>
      <c r="AI63" s="52" t="str">
        <f t="shared" si="11"/>
        <v>u</v>
      </c>
      <c r="AJ63" s="52" t="str">
        <f t="shared" si="12"/>
        <v>x</v>
      </c>
      <c r="AK63" s="52">
        <v>63</v>
      </c>
      <c r="AL63" s="53">
        <f t="shared" ca="1" si="15"/>
        <v>3.5999998450279236E-2</v>
      </c>
      <c r="AM63" s="54">
        <f t="shared" si="6"/>
        <v>42860</v>
      </c>
      <c r="AO63" s="41" t="s">
        <v>205</v>
      </c>
      <c r="AP63" s="57">
        <v>0.29699999094009399</v>
      </c>
      <c r="AR63" s="19"/>
      <c r="AS63" s="60"/>
      <c r="AU63" s="19"/>
    </row>
    <row r="64" spans="1:47" x14ac:dyDescent="0.2">
      <c r="A64" s="47" t="str">
        <f t="shared" si="13"/>
        <v>CBP_DO-42860</v>
      </c>
      <c r="B64" s="47" t="s">
        <v>154</v>
      </c>
      <c r="C64" s="47" t="s">
        <v>141</v>
      </c>
      <c r="D64" s="48">
        <v>0</v>
      </c>
      <c r="E64" s="54">
        <v>42860.211284722223</v>
      </c>
      <c r="F64" s="50">
        <v>0</v>
      </c>
      <c r="G64" s="50">
        <v>0</v>
      </c>
      <c r="H64" s="50">
        <v>0</v>
      </c>
      <c r="I64" s="50">
        <v>0</v>
      </c>
      <c r="J64" s="50">
        <v>0</v>
      </c>
      <c r="K64" s="50">
        <v>0</v>
      </c>
      <c r="L64" s="50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50">
        <v>0</v>
      </c>
      <c r="S64" s="50">
        <v>0</v>
      </c>
      <c r="T64" s="50">
        <v>0</v>
      </c>
      <c r="U64" s="50">
        <v>0</v>
      </c>
      <c r="V64" s="50">
        <v>0</v>
      </c>
      <c r="W64" s="50">
        <v>0</v>
      </c>
      <c r="X64" s="50">
        <v>0</v>
      </c>
      <c r="Y64" s="50">
        <v>0</v>
      </c>
      <c r="Z64" s="50">
        <v>0</v>
      </c>
      <c r="AA64" s="50">
        <v>0</v>
      </c>
      <c r="AB64" s="50">
        <v>0</v>
      </c>
      <c r="AC64" s="50">
        <v>0</v>
      </c>
      <c r="AD64" s="51">
        <v>0</v>
      </c>
      <c r="AE64" s="47">
        <f>+VLOOKUP($A64,'2017 Exceptions Report'!$B$2:$D$32,2,0)</f>
        <v>16</v>
      </c>
      <c r="AF64" s="47">
        <f>+VLOOKUP($A64,'2017 Exceptions Report'!$B$2:$D$32,3,0)</f>
        <v>19</v>
      </c>
      <c r="AG64" s="52" t="str">
        <f t="shared" si="14"/>
        <v>HE16</v>
      </c>
      <c r="AH64" s="52" t="str">
        <f t="shared" si="14"/>
        <v>HE19</v>
      </c>
      <c r="AI64" s="52" t="str">
        <f t="shared" si="11"/>
        <v>u</v>
      </c>
      <c r="AJ64" s="52" t="str">
        <f t="shared" si="12"/>
        <v>x</v>
      </c>
      <c r="AK64" s="52">
        <v>64</v>
      </c>
      <c r="AL64" s="53">
        <f t="shared" ca="1" si="15"/>
        <v>0</v>
      </c>
      <c r="AM64" s="54">
        <f t="shared" si="6"/>
        <v>42860</v>
      </c>
      <c r="AO64" s="41" t="s">
        <v>213</v>
      </c>
      <c r="AP64" s="57">
        <v>2.987999901175499</v>
      </c>
      <c r="AR64" s="19"/>
      <c r="AS64" s="60"/>
      <c r="AU64" s="19"/>
    </row>
    <row r="65" spans="1:47" x14ac:dyDescent="0.2">
      <c r="A65" s="47" t="str">
        <f t="shared" si="13"/>
        <v>CBP_DA-42877</v>
      </c>
      <c r="B65" s="47" t="s">
        <v>155</v>
      </c>
      <c r="C65" s="47" t="s">
        <v>142</v>
      </c>
      <c r="D65" s="48">
        <v>71</v>
      </c>
      <c r="E65" s="54">
        <v>42877.211898148147</v>
      </c>
      <c r="F65" s="50">
        <v>0</v>
      </c>
      <c r="G65" s="50">
        <v>0</v>
      </c>
      <c r="H65" s="50">
        <v>0</v>
      </c>
      <c r="I65" s="50">
        <v>0</v>
      </c>
      <c r="J65" s="50">
        <v>0</v>
      </c>
      <c r="K65" s="50">
        <v>0</v>
      </c>
      <c r="L65" s="50">
        <v>0</v>
      </c>
      <c r="M65" s="50">
        <v>0</v>
      </c>
      <c r="N65" s="50">
        <v>0</v>
      </c>
      <c r="O65" s="50">
        <v>0</v>
      </c>
      <c r="P65" s="50">
        <v>0</v>
      </c>
      <c r="Q65" s="50">
        <v>0.29699999094009399</v>
      </c>
      <c r="R65" s="50">
        <v>0.29699999094009399</v>
      </c>
      <c r="S65" s="50">
        <v>0.29699999094009399</v>
      </c>
      <c r="T65" s="50">
        <v>0.29699999094009399</v>
      </c>
      <c r="U65" s="50">
        <v>0.29699999094009399</v>
      </c>
      <c r="V65" s="50">
        <v>0.29699999094009399</v>
      </c>
      <c r="W65" s="50">
        <v>0.29699999094009399</v>
      </c>
      <c r="X65" s="50">
        <v>0.29699999094009399</v>
      </c>
      <c r="Y65" s="50">
        <v>0</v>
      </c>
      <c r="Z65" s="50">
        <v>0</v>
      </c>
      <c r="AA65" s="50">
        <v>0</v>
      </c>
      <c r="AB65" s="50">
        <v>0</v>
      </c>
      <c r="AC65" s="50">
        <v>0</v>
      </c>
      <c r="AD65" s="51">
        <v>0</v>
      </c>
      <c r="AE65" s="47">
        <f>+VLOOKUP($A65,'2017 Exceptions Report'!$B$2:$D$32,2,0)</f>
        <v>16</v>
      </c>
      <c r="AF65" s="47">
        <f>+VLOOKUP($A65,'2017 Exceptions Report'!$B$2:$D$32,3,0)</f>
        <v>19</v>
      </c>
      <c r="AG65" s="52" t="str">
        <f t="shared" si="14"/>
        <v>HE16</v>
      </c>
      <c r="AH65" s="52" t="str">
        <f t="shared" si="14"/>
        <v>HE19</v>
      </c>
      <c r="AI65" s="52" t="str">
        <f t="shared" si="11"/>
        <v>u</v>
      </c>
      <c r="AJ65" s="52" t="str">
        <f t="shared" si="12"/>
        <v>x</v>
      </c>
      <c r="AK65" s="52">
        <v>65</v>
      </c>
      <c r="AL65" s="53">
        <f t="shared" ca="1" si="15"/>
        <v>0.29699999094009399</v>
      </c>
      <c r="AM65" s="54">
        <f t="shared" si="6"/>
        <v>42877</v>
      </c>
      <c r="AO65" s="41" t="s">
        <v>214</v>
      </c>
      <c r="AP65" s="57">
        <v>2.987999901175499</v>
      </c>
      <c r="AR65" s="19"/>
      <c r="AS65" s="60"/>
      <c r="AU65" s="19"/>
    </row>
    <row r="66" spans="1:47" x14ac:dyDescent="0.2">
      <c r="A66" s="47" t="str">
        <f t="shared" si="13"/>
        <v>CBP_DA-42877</v>
      </c>
      <c r="B66" s="47" t="s">
        <v>155</v>
      </c>
      <c r="C66" s="47" t="s">
        <v>143</v>
      </c>
      <c r="D66" s="48">
        <v>0</v>
      </c>
      <c r="E66" s="54">
        <v>42877.211898148147</v>
      </c>
      <c r="F66" s="50">
        <v>0</v>
      </c>
      <c r="G66" s="50">
        <v>0</v>
      </c>
      <c r="H66" s="50">
        <v>0</v>
      </c>
      <c r="I66" s="50">
        <v>0</v>
      </c>
      <c r="J66" s="50">
        <v>0</v>
      </c>
      <c r="K66" s="50">
        <v>0</v>
      </c>
      <c r="L66" s="50">
        <v>0</v>
      </c>
      <c r="M66" s="50">
        <v>0</v>
      </c>
      <c r="N66" s="50">
        <v>0</v>
      </c>
      <c r="O66" s="50">
        <v>0</v>
      </c>
      <c r="P66" s="50">
        <v>0</v>
      </c>
      <c r="Q66" s="50">
        <v>0</v>
      </c>
      <c r="R66" s="50">
        <v>0</v>
      </c>
      <c r="S66" s="50">
        <v>0</v>
      </c>
      <c r="T66" s="50">
        <v>0</v>
      </c>
      <c r="U66" s="50">
        <v>0</v>
      </c>
      <c r="V66" s="50">
        <v>0</v>
      </c>
      <c r="W66" s="50">
        <v>0</v>
      </c>
      <c r="X66" s="50">
        <v>0</v>
      </c>
      <c r="Y66" s="50">
        <v>0</v>
      </c>
      <c r="Z66" s="50">
        <v>0</v>
      </c>
      <c r="AA66" s="50">
        <v>0</v>
      </c>
      <c r="AB66" s="50">
        <v>0</v>
      </c>
      <c r="AC66" s="50">
        <v>0</v>
      </c>
      <c r="AD66" s="51">
        <v>0</v>
      </c>
      <c r="AE66" s="47">
        <f>+VLOOKUP($A66,'2017 Exceptions Report'!$B$2:$D$32,2,0)</f>
        <v>16</v>
      </c>
      <c r="AF66" s="47">
        <f>+VLOOKUP($A66,'2017 Exceptions Report'!$B$2:$D$32,3,0)</f>
        <v>19</v>
      </c>
      <c r="AG66" s="52" t="str">
        <f t="shared" si="14"/>
        <v>HE16</v>
      </c>
      <c r="AH66" s="52" t="str">
        <f t="shared" si="14"/>
        <v>HE19</v>
      </c>
      <c r="AI66" s="52" t="str">
        <f t="shared" si="11"/>
        <v>u</v>
      </c>
      <c r="AJ66" s="52" t="str">
        <f t="shared" si="12"/>
        <v>x</v>
      </c>
      <c r="AK66" s="52">
        <v>66</v>
      </c>
      <c r="AL66" s="53">
        <f t="shared" ca="1" si="15"/>
        <v>0</v>
      </c>
      <c r="AM66" s="54">
        <f t="shared" si="6"/>
        <v>42877</v>
      </c>
      <c r="AO66" s="41" t="s">
        <v>215</v>
      </c>
      <c r="AP66" s="57">
        <v>4.4100000709295273</v>
      </c>
      <c r="AR66" s="19"/>
      <c r="AS66" s="60"/>
      <c r="AU66" s="19"/>
    </row>
    <row r="67" spans="1:47" x14ac:dyDescent="0.2">
      <c r="A67" s="47" t="str">
        <f t="shared" si="13"/>
        <v>CBP_DA-42877</v>
      </c>
      <c r="B67" s="47" t="s">
        <v>155</v>
      </c>
      <c r="C67" s="47" t="s">
        <v>144</v>
      </c>
      <c r="D67" s="48">
        <v>0</v>
      </c>
      <c r="E67" s="54">
        <v>42877.211898148147</v>
      </c>
      <c r="F67" s="50">
        <v>0</v>
      </c>
      <c r="G67" s="50">
        <v>0</v>
      </c>
      <c r="H67" s="50">
        <v>0</v>
      </c>
      <c r="I67" s="50">
        <v>0</v>
      </c>
      <c r="J67" s="50">
        <v>0</v>
      </c>
      <c r="K67" s="50">
        <v>0</v>
      </c>
      <c r="L67" s="50">
        <v>0</v>
      </c>
      <c r="M67" s="50">
        <v>0</v>
      </c>
      <c r="N67" s="50">
        <v>0</v>
      </c>
      <c r="O67" s="50">
        <v>0</v>
      </c>
      <c r="P67" s="50">
        <v>0</v>
      </c>
      <c r="Q67" s="50">
        <v>0</v>
      </c>
      <c r="R67" s="50">
        <v>0</v>
      </c>
      <c r="S67" s="50">
        <v>0</v>
      </c>
      <c r="T67" s="50">
        <v>0</v>
      </c>
      <c r="U67" s="50">
        <v>0</v>
      </c>
      <c r="V67" s="50">
        <v>0</v>
      </c>
      <c r="W67" s="50">
        <v>0</v>
      </c>
      <c r="X67" s="50">
        <v>0</v>
      </c>
      <c r="Y67" s="50">
        <v>0</v>
      </c>
      <c r="Z67" s="50">
        <v>0</v>
      </c>
      <c r="AA67" s="50">
        <v>0</v>
      </c>
      <c r="AB67" s="50">
        <v>0</v>
      </c>
      <c r="AC67" s="50">
        <v>0</v>
      </c>
      <c r="AD67" s="51">
        <v>0</v>
      </c>
      <c r="AE67" s="47">
        <f>+VLOOKUP($A67,'2017 Exceptions Report'!$B$2:$D$32,2,0)</f>
        <v>16</v>
      </c>
      <c r="AF67" s="47">
        <f>+VLOOKUP($A67,'2017 Exceptions Report'!$B$2:$D$32,3,0)</f>
        <v>19</v>
      </c>
      <c r="AG67" s="52" t="str">
        <f t="shared" si="14"/>
        <v>HE16</v>
      </c>
      <c r="AH67" s="52" t="str">
        <f t="shared" si="14"/>
        <v>HE19</v>
      </c>
      <c r="AI67" s="52" t="str">
        <f t="shared" si="11"/>
        <v>u</v>
      </c>
      <c r="AJ67" s="52" t="str">
        <f t="shared" si="12"/>
        <v>x</v>
      </c>
      <c r="AK67" s="52">
        <v>67</v>
      </c>
      <c r="AL67" s="53">
        <f t="shared" ca="1" si="15"/>
        <v>0</v>
      </c>
      <c r="AM67" s="54">
        <f t="shared" si="6"/>
        <v>42877</v>
      </c>
      <c r="AO67" s="41" t="s">
        <v>216</v>
      </c>
      <c r="AP67" s="57">
        <v>4.4100000709295273</v>
      </c>
      <c r="AR67" s="19"/>
      <c r="AS67" s="60"/>
      <c r="AU67" s="19"/>
    </row>
    <row r="68" spans="1:47" x14ac:dyDescent="0.2">
      <c r="A68" s="47" t="str">
        <f t="shared" si="13"/>
        <v>CBP_DO-42879</v>
      </c>
      <c r="B68" s="47" t="s">
        <v>154</v>
      </c>
      <c r="C68" s="47" t="s">
        <v>136</v>
      </c>
      <c r="D68" s="48">
        <v>157</v>
      </c>
      <c r="E68" s="54">
        <v>42879.210358796299</v>
      </c>
      <c r="F68" s="50">
        <v>0</v>
      </c>
      <c r="G68" s="50">
        <v>0</v>
      </c>
      <c r="H68" s="50">
        <v>0</v>
      </c>
      <c r="I68" s="50">
        <v>0</v>
      </c>
      <c r="J68" s="50">
        <v>0</v>
      </c>
      <c r="K68" s="50">
        <v>0</v>
      </c>
      <c r="L68" s="50">
        <v>0</v>
      </c>
      <c r="M68" s="50">
        <v>0</v>
      </c>
      <c r="N68" s="50">
        <v>0</v>
      </c>
      <c r="O68" s="50">
        <v>0</v>
      </c>
      <c r="P68" s="50">
        <v>0</v>
      </c>
      <c r="Q68" s="50">
        <v>2.9519999027252197</v>
      </c>
      <c r="R68" s="50">
        <v>2.9519999027252197</v>
      </c>
      <c r="S68" s="50">
        <v>2.9519999027252197</v>
      </c>
      <c r="T68" s="50">
        <v>2.9519999027252197</v>
      </c>
      <c r="U68" s="50">
        <v>2.9519999027252197</v>
      </c>
      <c r="V68" s="50">
        <v>2.9519999027252197</v>
      </c>
      <c r="W68" s="50">
        <v>2.9519999027252197</v>
      </c>
      <c r="X68" s="50">
        <v>2.9519999027252197</v>
      </c>
      <c r="Y68" s="50">
        <v>0</v>
      </c>
      <c r="Z68" s="50">
        <v>0</v>
      </c>
      <c r="AA68" s="50">
        <v>0</v>
      </c>
      <c r="AB68" s="50">
        <v>0</v>
      </c>
      <c r="AC68" s="50">
        <v>0</v>
      </c>
      <c r="AD68" s="51">
        <v>0</v>
      </c>
      <c r="AE68" s="47">
        <f>+VLOOKUP($A68,'2017 Exceptions Report'!$B$2:$D$32,2,0)</f>
        <v>12</v>
      </c>
      <c r="AF68" s="47">
        <f>+VLOOKUP($A68,'2017 Exceptions Report'!$B$2:$D$32,3,0)</f>
        <v>15</v>
      </c>
      <c r="AG68" s="52" t="str">
        <f t="shared" si="14"/>
        <v>HE12</v>
      </c>
      <c r="AH68" s="52" t="str">
        <f t="shared" si="14"/>
        <v>HE15</v>
      </c>
      <c r="AI68" s="52" t="str">
        <f t="shared" si="11"/>
        <v>q</v>
      </c>
      <c r="AJ68" s="52" t="str">
        <f t="shared" si="12"/>
        <v>t</v>
      </c>
      <c r="AK68" s="52">
        <v>68</v>
      </c>
      <c r="AL68" s="53">
        <f t="shared" ca="1" si="15"/>
        <v>2.9519999027252197</v>
      </c>
      <c r="AM68" s="54">
        <f t="shared" si="6"/>
        <v>42879</v>
      </c>
      <c r="AO68" s="41" t="s">
        <v>206</v>
      </c>
      <c r="AP68" s="57">
        <v>0.29700000584125519</v>
      </c>
      <c r="AR68" s="19"/>
      <c r="AS68" s="60"/>
      <c r="AU68" s="19"/>
    </row>
    <row r="69" spans="1:47" x14ac:dyDescent="0.2">
      <c r="A69" s="47" t="str">
        <f t="shared" si="13"/>
        <v>CBP_DO-42879</v>
      </c>
      <c r="B69" s="47" t="s">
        <v>154</v>
      </c>
      <c r="C69" s="47" t="s">
        <v>138</v>
      </c>
      <c r="D69" s="48">
        <v>3</v>
      </c>
      <c r="E69" s="54">
        <v>42879.210358796299</v>
      </c>
      <c r="F69" s="50">
        <v>0</v>
      </c>
      <c r="G69" s="50">
        <v>0</v>
      </c>
      <c r="H69" s="50">
        <v>0</v>
      </c>
      <c r="I69" s="50">
        <v>0</v>
      </c>
      <c r="J69" s="50">
        <v>0</v>
      </c>
      <c r="K69" s="50">
        <v>0</v>
      </c>
      <c r="L69" s="50">
        <v>0</v>
      </c>
      <c r="M69" s="50">
        <v>0</v>
      </c>
      <c r="N69" s="50">
        <v>0</v>
      </c>
      <c r="O69" s="50">
        <v>0</v>
      </c>
      <c r="P69" s="50">
        <v>0</v>
      </c>
      <c r="Q69" s="50">
        <v>3.5999998450279236E-2</v>
      </c>
      <c r="R69" s="50">
        <v>3.5999998450279236E-2</v>
      </c>
      <c r="S69" s="50">
        <v>3.5999998450279236E-2</v>
      </c>
      <c r="T69" s="50">
        <v>3.5999998450279236E-2</v>
      </c>
      <c r="U69" s="50">
        <v>3.5999998450279236E-2</v>
      </c>
      <c r="V69" s="50">
        <v>3.5999998450279236E-2</v>
      </c>
      <c r="W69" s="50">
        <v>3.5999998450279236E-2</v>
      </c>
      <c r="X69" s="50">
        <v>3.5999998450279236E-2</v>
      </c>
      <c r="Y69" s="50">
        <v>0</v>
      </c>
      <c r="Z69" s="50">
        <v>0</v>
      </c>
      <c r="AA69" s="50">
        <v>0</v>
      </c>
      <c r="AB69" s="50">
        <v>0</v>
      </c>
      <c r="AC69" s="50">
        <v>0</v>
      </c>
      <c r="AD69" s="51">
        <v>0</v>
      </c>
      <c r="AE69" s="47">
        <f>+VLOOKUP($A69,'2017 Exceptions Report'!$B$2:$D$32,2,0)</f>
        <v>12</v>
      </c>
      <c r="AF69" s="47">
        <f>+VLOOKUP($A69,'2017 Exceptions Report'!$B$2:$D$32,3,0)</f>
        <v>15</v>
      </c>
      <c r="AG69" s="52" t="str">
        <f t="shared" si="14"/>
        <v>HE12</v>
      </c>
      <c r="AH69" s="52" t="str">
        <f t="shared" si="14"/>
        <v>HE15</v>
      </c>
      <c r="AI69" s="52" t="str">
        <f t="shared" si="11"/>
        <v>q</v>
      </c>
      <c r="AJ69" s="52" t="str">
        <f t="shared" si="12"/>
        <v>t</v>
      </c>
      <c r="AK69" s="52">
        <v>69</v>
      </c>
      <c r="AL69" s="53">
        <f t="shared" ca="1" si="15"/>
        <v>3.5999998450279236E-2</v>
      </c>
      <c r="AM69" s="54">
        <f t="shared" ref="AM69:AM127" si="16">+DATE(YEAR(E69),MONTH(E69),DAY(E69))</f>
        <v>42879</v>
      </c>
      <c r="AO69" s="41" t="s">
        <v>217</v>
      </c>
      <c r="AP69" s="57">
        <v>4.4100000709295273</v>
      </c>
      <c r="AR69" s="19"/>
      <c r="AS69" s="60"/>
      <c r="AU69" s="19"/>
    </row>
    <row r="70" spans="1:47" x14ac:dyDescent="0.2">
      <c r="A70" s="47" t="str">
        <f t="shared" si="13"/>
        <v>CBP_DO-42879</v>
      </c>
      <c r="B70" s="47" t="s">
        <v>154</v>
      </c>
      <c r="C70" s="47" t="s">
        <v>141</v>
      </c>
      <c r="D70" s="48">
        <v>0</v>
      </c>
      <c r="E70" s="54">
        <v>42879.210358796299</v>
      </c>
      <c r="F70" s="50">
        <v>0</v>
      </c>
      <c r="G70" s="50">
        <v>0</v>
      </c>
      <c r="H70" s="50">
        <v>0</v>
      </c>
      <c r="I70" s="50">
        <v>0</v>
      </c>
      <c r="J70" s="50">
        <v>0</v>
      </c>
      <c r="K70" s="50">
        <v>0</v>
      </c>
      <c r="L70" s="50">
        <v>0</v>
      </c>
      <c r="M70" s="50">
        <v>0</v>
      </c>
      <c r="N70" s="50">
        <v>0</v>
      </c>
      <c r="O70" s="50">
        <v>0</v>
      </c>
      <c r="P70" s="50">
        <v>0</v>
      </c>
      <c r="Q70" s="50">
        <v>0</v>
      </c>
      <c r="R70" s="50">
        <v>0</v>
      </c>
      <c r="S70" s="50">
        <v>0</v>
      </c>
      <c r="T70" s="50">
        <v>0</v>
      </c>
      <c r="U70" s="50">
        <v>0</v>
      </c>
      <c r="V70" s="50">
        <v>0</v>
      </c>
      <c r="W70" s="50">
        <v>0</v>
      </c>
      <c r="X70" s="50">
        <v>0</v>
      </c>
      <c r="Y70" s="50">
        <v>0</v>
      </c>
      <c r="Z70" s="50">
        <v>0</v>
      </c>
      <c r="AA70" s="50">
        <v>0</v>
      </c>
      <c r="AB70" s="50">
        <v>0</v>
      </c>
      <c r="AC70" s="50">
        <v>0</v>
      </c>
      <c r="AD70" s="51">
        <v>0</v>
      </c>
      <c r="AE70" s="47">
        <f>+VLOOKUP($A70,'2017 Exceptions Report'!$B$2:$D$32,2,0)</f>
        <v>12</v>
      </c>
      <c r="AF70" s="47">
        <f>+VLOOKUP($A70,'2017 Exceptions Report'!$B$2:$D$32,3,0)</f>
        <v>15</v>
      </c>
      <c r="AG70" s="52" t="str">
        <f t="shared" si="14"/>
        <v>HE12</v>
      </c>
      <c r="AH70" s="52" t="str">
        <f t="shared" si="14"/>
        <v>HE15</v>
      </c>
      <c r="AI70" s="52" t="str">
        <f t="shared" si="11"/>
        <v>q</v>
      </c>
      <c r="AJ70" s="52" t="str">
        <f t="shared" si="12"/>
        <v>t</v>
      </c>
      <c r="AK70" s="52">
        <v>70</v>
      </c>
      <c r="AL70" s="53">
        <f t="shared" ca="1" si="15"/>
        <v>0</v>
      </c>
      <c r="AM70" s="54">
        <f t="shared" si="16"/>
        <v>42879</v>
      </c>
      <c r="AO70" s="41" t="s">
        <v>218</v>
      </c>
      <c r="AP70" s="57">
        <v>4.4100000709295273</v>
      </c>
      <c r="AR70" s="19"/>
      <c r="AS70" s="60"/>
      <c r="AU70" s="19"/>
    </row>
    <row r="71" spans="1:47" x14ac:dyDescent="0.2">
      <c r="A71" s="47" t="str">
        <f t="shared" si="13"/>
        <v>CBP_DO-42886</v>
      </c>
      <c r="B71" s="47" t="s">
        <v>154</v>
      </c>
      <c r="C71" s="47" t="s">
        <v>136</v>
      </c>
      <c r="D71" s="48">
        <v>157</v>
      </c>
      <c r="E71" s="54">
        <v>42886.211446759262</v>
      </c>
      <c r="F71" s="50">
        <v>0</v>
      </c>
      <c r="G71" s="50">
        <v>0</v>
      </c>
      <c r="H71" s="50">
        <v>0</v>
      </c>
      <c r="I71" s="50">
        <v>0</v>
      </c>
      <c r="J71" s="50">
        <v>0</v>
      </c>
      <c r="K71" s="50">
        <v>0</v>
      </c>
      <c r="L71" s="50">
        <v>0</v>
      </c>
      <c r="M71" s="50">
        <v>0</v>
      </c>
      <c r="N71" s="50">
        <v>0</v>
      </c>
      <c r="O71" s="50">
        <v>0</v>
      </c>
      <c r="P71" s="50">
        <v>0</v>
      </c>
      <c r="Q71" s="50">
        <v>2.9519999027252197</v>
      </c>
      <c r="R71" s="50">
        <v>2.9519999027252197</v>
      </c>
      <c r="S71" s="50">
        <v>2.9519999027252197</v>
      </c>
      <c r="T71" s="50">
        <v>2.9519999027252197</v>
      </c>
      <c r="U71" s="50">
        <v>2.9519999027252197</v>
      </c>
      <c r="V71" s="50">
        <v>2.9519999027252197</v>
      </c>
      <c r="W71" s="50">
        <v>2.9519999027252197</v>
      </c>
      <c r="X71" s="50">
        <v>2.9519999027252197</v>
      </c>
      <c r="Y71" s="50">
        <v>0</v>
      </c>
      <c r="Z71" s="50">
        <v>0</v>
      </c>
      <c r="AA71" s="50">
        <v>0</v>
      </c>
      <c r="AB71" s="50">
        <v>0</v>
      </c>
      <c r="AC71" s="50">
        <v>0</v>
      </c>
      <c r="AD71" s="51">
        <v>0</v>
      </c>
      <c r="AE71" s="47">
        <f>+VLOOKUP($A71,'2017 Exceptions Report'!$B$2:$D$32,2,0)</f>
        <v>14</v>
      </c>
      <c r="AF71" s="47">
        <f>+VLOOKUP($A71,'2017 Exceptions Report'!$B$2:$D$32,3,0)</f>
        <v>17</v>
      </c>
      <c r="AG71" s="52" t="str">
        <f t="shared" si="14"/>
        <v>HE14</v>
      </c>
      <c r="AH71" s="52" t="str">
        <f t="shared" si="14"/>
        <v>HE17</v>
      </c>
      <c r="AI71" s="52" t="str">
        <f t="shared" si="11"/>
        <v>s</v>
      </c>
      <c r="AJ71" s="52" t="str">
        <f t="shared" si="12"/>
        <v>v</v>
      </c>
      <c r="AK71" s="52">
        <v>71</v>
      </c>
      <c r="AL71" s="53">
        <f t="shared" ca="1" si="15"/>
        <v>2.9519999027252197</v>
      </c>
      <c r="AM71" s="54">
        <f t="shared" si="16"/>
        <v>42886</v>
      </c>
      <c r="AO71" s="41" t="s">
        <v>219</v>
      </c>
      <c r="AP71" s="57">
        <v>4.4100000709295273</v>
      </c>
      <c r="AR71" s="19"/>
      <c r="AS71" s="60"/>
      <c r="AU71" s="19"/>
    </row>
    <row r="72" spans="1:47" x14ac:dyDescent="0.2">
      <c r="A72" s="47" t="str">
        <f t="shared" si="13"/>
        <v>CBP_DO-42886</v>
      </c>
      <c r="B72" s="47" t="s">
        <v>154</v>
      </c>
      <c r="C72" s="47" t="s">
        <v>138</v>
      </c>
      <c r="D72" s="48">
        <v>3</v>
      </c>
      <c r="E72" s="54">
        <v>42886.211446759262</v>
      </c>
      <c r="F72" s="50">
        <v>0</v>
      </c>
      <c r="G72" s="50">
        <v>0</v>
      </c>
      <c r="H72" s="50">
        <v>0</v>
      </c>
      <c r="I72" s="50">
        <v>0</v>
      </c>
      <c r="J72" s="50">
        <v>0</v>
      </c>
      <c r="K72" s="50">
        <v>0</v>
      </c>
      <c r="L72" s="50">
        <v>0</v>
      </c>
      <c r="M72" s="50">
        <v>0</v>
      </c>
      <c r="N72" s="50">
        <v>0</v>
      </c>
      <c r="O72" s="50">
        <v>0</v>
      </c>
      <c r="P72" s="50">
        <v>0</v>
      </c>
      <c r="Q72" s="50">
        <v>3.5999998450279236E-2</v>
      </c>
      <c r="R72" s="50">
        <v>3.5999998450279236E-2</v>
      </c>
      <c r="S72" s="50">
        <v>3.5999998450279236E-2</v>
      </c>
      <c r="T72" s="50">
        <v>3.5999998450279236E-2</v>
      </c>
      <c r="U72" s="50">
        <v>3.5999998450279236E-2</v>
      </c>
      <c r="V72" s="50">
        <v>3.5999998450279236E-2</v>
      </c>
      <c r="W72" s="50">
        <v>3.5999998450279236E-2</v>
      </c>
      <c r="X72" s="50">
        <v>3.5999998450279236E-2</v>
      </c>
      <c r="Y72" s="50">
        <v>0</v>
      </c>
      <c r="Z72" s="50">
        <v>0</v>
      </c>
      <c r="AA72" s="50">
        <v>0</v>
      </c>
      <c r="AB72" s="50">
        <v>0</v>
      </c>
      <c r="AC72" s="50">
        <v>0</v>
      </c>
      <c r="AD72" s="51">
        <v>0</v>
      </c>
      <c r="AE72" s="47">
        <f>+VLOOKUP($A72,'2017 Exceptions Report'!$B$2:$D$32,2,0)</f>
        <v>14</v>
      </c>
      <c r="AF72" s="47">
        <f>+VLOOKUP($A72,'2017 Exceptions Report'!$B$2:$D$32,3,0)</f>
        <v>17</v>
      </c>
      <c r="AG72" s="52" t="str">
        <f t="shared" si="14"/>
        <v>HE14</v>
      </c>
      <c r="AH72" s="52" t="str">
        <f t="shared" si="14"/>
        <v>HE17</v>
      </c>
      <c r="AI72" s="52" t="str">
        <f t="shared" si="11"/>
        <v>s</v>
      </c>
      <c r="AJ72" s="52" t="str">
        <f t="shared" si="12"/>
        <v>v</v>
      </c>
      <c r="AK72" s="52">
        <v>72</v>
      </c>
      <c r="AL72" s="53">
        <f t="shared" ca="1" si="15"/>
        <v>3.5999998450279236E-2</v>
      </c>
      <c r="AM72" s="54">
        <f t="shared" si="16"/>
        <v>42886</v>
      </c>
      <c r="AO72" s="41" t="s">
        <v>220</v>
      </c>
      <c r="AP72" s="57">
        <v>4.2570002228021622</v>
      </c>
      <c r="AR72" s="19"/>
      <c r="AS72" s="60"/>
      <c r="AU72" s="19"/>
    </row>
    <row r="73" spans="1:47" x14ac:dyDescent="0.2">
      <c r="A73" s="47" t="str">
        <f t="shared" si="13"/>
        <v>CBP_DO-42886</v>
      </c>
      <c r="B73" s="47" t="s">
        <v>154</v>
      </c>
      <c r="C73" s="47" t="s">
        <v>141</v>
      </c>
      <c r="D73" s="48">
        <v>0</v>
      </c>
      <c r="E73" s="54">
        <v>42886.211446759262</v>
      </c>
      <c r="F73" s="50">
        <v>0</v>
      </c>
      <c r="G73" s="50">
        <v>0</v>
      </c>
      <c r="H73" s="50">
        <v>0</v>
      </c>
      <c r="I73" s="50">
        <v>0</v>
      </c>
      <c r="J73" s="50">
        <v>0</v>
      </c>
      <c r="K73" s="50">
        <v>0</v>
      </c>
      <c r="L73" s="50">
        <v>0</v>
      </c>
      <c r="M73" s="50">
        <v>0</v>
      </c>
      <c r="N73" s="50">
        <v>0</v>
      </c>
      <c r="O73" s="50">
        <v>0</v>
      </c>
      <c r="P73" s="50">
        <v>0</v>
      </c>
      <c r="Q73" s="50">
        <v>0</v>
      </c>
      <c r="R73" s="50">
        <v>0</v>
      </c>
      <c r="S73" s="50">
        <v>0</v>
      </c>
      <c r="T73" s="50">
        <v>0</v>
      </c>
      <c r="U73" s="50">
        <v>0</v>
      </c>
      <c r="V73" s="50">
        <v>0</v>
      </c>
      <c r="W73" s="50">
        <v>0</v>
      </c>
      <c r="X73" s="50">
        <v>0</v>
      </c>
      <c r="Y73" s="50">
        <v>0</v>
      </c>
      <c r="Z73" s="50">
        <v>0</v>
      </c>
      <c r="AA73" s="50">
        <v>0</v>
      </c>
      <c r="AB73" s="50">
        <v>0</v>
      </c>
      <c r="AC73" s="50">
        <v>0</v>
      </c>
      <c r="AD73" s="51">
        <v>0</v>
      </c>
      <c r="AE73" s="47">
        <f>+VLOOKUP($A73,'2017 Exceptions Report'!$B$2:$D$32,2,0)</f>
        <v>14</v>
      </c>
      <c r="AF73" s="47">
        <f>+VLOOKUP($A73,'2017 Exceptions Report'!$B$2:$D$32,3,0)</f>
        <v>17</v>
      </c>
      <c r="AG73" s="52" t="str">
        <f t="shared" si="14"/>
        <v>HE14</v>
      </c>
      <c r="AH73" s="52" t="str">
        <f t="shared" si="14"/>
        <v>HE17</v>
      </c>
      <c r="AI73" s="52" t="str">
        <f t="shared" si="11"/>
        <v>s</v>
      </c>
      <c r="AJ73" s="52" t="str">
        <f t="shared" si="12"/>
        <v>v</v>
      </c>
      <c r="AK73" s="52">
        <v>73</v>
      </c>
      <c r="AL73" s="53">
        <f t="shared" ca="1" si="15"/>
        <v>0</v>
      </c>
      <c r="AM73" s="54">
        <f t="shared" si="16"/>
        <v>42886</v>
      </c>
      <c r="AO73" s="41" t="s">
        <v>207</v>
      </c>
      <c r="AP73" s="57">
        <v>0.24300000816583633</v>
      </c>
      <c r="AR73" s="19"/>
      <c r="AS73" s="60"/>
      <c r="AU73" s="19"/>
    </row>
    <row r="74" spans="1:47" x14ac:dyDescent="0.2">
      <c r="A74" s="47" t="str">
        <f t="shared" si="13"/>
        <v>CBP_DO-42901</v>
      </c>
      <c r="B74" s="47" t="s">
        <v>154</v>
      </c>
      <c r="C74" s="47" t="s">
        <v>136</v>
      </c>
      <c r="D74" s="48">
        <v>162</v>
      </c>
      <c r="E74" s="54">
        <v>42901.209803240738</v>
      </c>
      <c r="F74" s="50">
        <v>0</v>
      </c>
      <c r="G74" s="50">
        <v>0</v>
      </c>
      <c r="H74" s="50">
        <v>0</v>
      </c>
      <c r="I74" s="50">
        <v>0</v>
      </c>
      <c r="J74" s="50">
        <v>0</v>
      </c>
      <c r="K74" s="50">
        <v>0</v>
      </c>
      <c r="L74" s="50">
        <v>0</v>
      </c>
      <c r="M74" s="50">
        <v>0</v>
      </c>
      <c r="N74" s="50">
        <v>0</v>
      </c>
      <c r="O74" s="50">
        <v>0</v>
      </c>
      <c r="P74" s="50">
        <v>0</v>
      </c>
      <c r="Q74" s="50">
        <v>4.2030000686645508</v>
      </c>
      <c r="R74" s="50">
        <v>4.2030000686645508</v>
      </c>
      <c r="S74" s="50">
        <v>4.2030000686645508</v>
      </c>
      <c r="T74" s="50">
        <v>4.2030000686645508</v>
      </c>
      <c r="U74" s="50">
        <v>4.2030000686645508</v>
      </c>
      <c r="V74" s="50">
        <v>4.2030000686645508</v>
      </c>
      <c r="W74" s="50">
        <v>4.2030000686645508</v>
      </c>
      <c r="X74" s="50">
        <v>4.2030000686645508</v>
      </c>
      <c r="Y74" s="50">
        <v>0</v>
      </c>
      <c r="Z74" s="50">
        <v>0</v>
      </c>
      <c r="AA74" s="50">
        <v>0</v>
      </c>
      <c r="AB74" s="50">
        <v>0</v>
      </c>
      <c r="AC74" s="50">
        <v>0</v>
      </c>
      <c r="AD74" s="51">
        <v>0</v>
      </c>
      <c r="AE74" s="47">
        <f>+VLOOKUP($A74,'2017 Exceptions Report'!$B$2:$D$32,2,0)</f>
        <v>16</v>
      </c>
      <c r="AF74" s="47">
        <f>+VLOOKUP($A74,'2017 Exceptions Report'!$B$2:$D$32,3,0)</f>
        <v>19</v>
      </c>
      <c r="AG74" s="52" t="str">
        <f t="shared" si="14"/>
        <v>HE16</v>
      </c>
      <c r="AH74" s="52" t="str">
        <f t="shared" si="14"/>
        <v>HE19</v>
      </c>
      <c r="AI74" s="52" t="str">
        <f t="shared" si="11"/>
        <v>u</v>
      </c>
      <c r="AJ74" s="52" t="str">
        <f t="shared" si="12"/>
        <v>x</v>
      </c>
      <c r="AK74" s="52">
        <v>74</v>
      </c>
      <c r="AL74" s="53">
        <f t="shared" ca="1" si="15"/>
        <v>4.2030000686645508</v>
      </c>
      <c r="AM74" s="54">
        <f t="shared" si="16"/>
        <v>42901</v>
      </c>
      <c r="AO74" s="41" t="s">
        <v>221</v>
      </c>
      <c r="AP74" s="57">
        <v>4.5269998908042908</v>
      </c>
      <c r="AR74" s="19"/>
      <c r="AS74" s="60"/>
      <c r="AU74" s="19"/>
    </row>
    <row r="75" spans="1:47" x14ac:dyDescent="0.2">
      <c r="A75" s="47" t="str">
        <f t="shared" si="13"/>
        <v>CBP_DO-42901</v>
      </c>
      <c r="B75" s="47" t="s">
        <v>154</v>
      </c>
      <c r="C75" s="47" t="s">
        <v>138</v>
      </c>
      <c r="D75" s="48">
        <v>3</v>
      </c>
      <c r="E75" s="54">
        <v>42901.209803240738</v>
      </c>
      <c r="F75" s="50">
        <v>0</v>
      </c>
      <c r="G75" s="50">
        <v>0</v>
      </c>
      <c r="H75" s="50">
        <v>0</v>
      </c>
      <c r="I75" s="50">
        <v>0</v>
      </c>
      <c r="J75" s="50">
        <v>0</v>
      </c>
      <c r="K75" s="50">
        <v>0</v>
      </c>
      <c r="L75" s="50">
        <v>0</v>
      </c>
      <c r="M75" s="50">
        <v>0</v>
      </c>
      <c r="N75" s="50">
        <v>0</v>
      </c>
      <c r="O75" s="50">
        <v>0</v>
      </c>
      <c r="P75" s="50">
        <v>0</v>
      </c>
      <c r="Q75" s="50">
        <v>0.2070000022649765</v>
      </c>
      <c r="R75" s="50">
        <v>0.2070000022649765</v>
      </c>
      <c r="S75" s="50">
        <v>0.2070000022649765</v>
      </c>
      <c r="T75" s="50">
        <v>0.2070000022649765</v>
      </c>
      <c r="U75" s="50">
        <v>0.2070000022649765</v>
      </c>
      <c r="V75" s="50">
        <v>0.2070000022649765</v>
      </c>
      <c r="W75" s="50">
        <v>0.2070000022649765</v>
      </c>
      <c r="X75" s="50">
        <v>0.2070000022649765</v>
      </c>
      <c r="Y75" s="50">
        <v>0</v>
      </c>
      <c r="Z75" s="50">
        <v>0</v>
      </c>
      <c r="AA75" s="50">
        <v>0</v>
      </c>
      <c r="AB75" s="50">
        <v>0</v>
      </c>
      <c r="AC75" s="50">
        <v>0</v>
      </c>
      <c r="AD75" s="51">
        <v>0</v>
      </c>
      <c r="AE75" s="47">
        <f>+VLOOKUP($A75,'2017 Exceptions Report'!$B$2:$D$32,2,0)</f>
        <v>16</v>
      </c>
      <c r="AF75" s="47">
        <f>+VLOOKUP($A75,'2017 Exceptions Report'!$B$2:$D$32,3,0)</f>
        <v>19</v>
      </c>
      <c r="AG75" s="52" t="str">
        <f t="shared" si="14"/>
        <v>HE16</v>
      </c>
      <c r="AH75" s="52" t="str">
        <f t="shared" si="14"/>
        <v>HE19</v>
      </c>
      <c r="AI75" s="52" t="str">
        <f t="shared" si="11"/>
        <v>u</v>
      </c>
      <c r="AJ75" s="52" t="str">
        <f t="shared" si="12"/>
        <v>x</v>
      </c>
      <c r="AK75" s="52">
        <v>75</v>
      </c>
      <c r="AL75" s="53">
        <f t="shared" ca="1" si="15"/>
        <v>0.2070000022649765</v>
      </c>
      <c r="AM75" s="54">
        <f t="shared" si="16"/>
        <v>42901</v>
      </c>
      <c r="AO75" s="41" t="s">
        <v>222</v>
      </c>
      <c r="AP75" s="57">
        <v>4.5269998908042908</v>
      </c>
      <c r="AR75" s="19"/>
      <c r="AS75" s="60"/>
      <c r="AU75" s="19"/>
    </row>
    <row r="76" spans="1:47" x14ac:dyDescent="0.2">
      <c r="A76" s="47" t="str">
        <f t="shared" si="13"/>
        <v>CBP_DO-42901</v>
      </c>
      <c r="B76" s="47" t="s">
        <v>154</v>
      </c>
      <c r="C76" s="47" t="s">
        <v>141</v>
      </c>
      <c r="D76" s="48">
        <v>0</v>
      </c>
      <c r="E76" s="54">
        <v>42901.209803240738</v>
      </c>
      <c r="F76" s="50">
        <v>0</v>
      </c>
      <c r="G76" s="50">
        <v>0</v>
      </c>
      <c r="H76" s="50">
        <v>0</v>
      </c>
      <c r="I76" s="50">
        <v>0</v>
      </c>
      <c r="J76" s="50">
        <v>0</v>
      </c>
      <c r="K76" s="50">
        <v>0</v>
      </c>
      <c r="L76" s="50">
        <v>0</v>
      </c>
      <c r="M76" s="50">
        <v>0</v>
      </c>
      <c r="N76" s="50">
        <v>0</v>
      </c>
      <c r="O76" s="50">
        <v>0</v>
      </c>
      <c r="P76" s="50">
        <v>0</v>
      </c>
      <c r="Q76" s="50">
        <v>0</v>
      </c>
      <c r="R76" s="50">
        <v>0</v>
      </c>
      <c r="S76" s="50">
        <v>0</v>
      </c>
      <c r="T76" s="50">
        <v>0</v>
      </c>
      <c r="U76" s="50">
        <v>0</v>
      </c>
      <c r="V76" s="50">
        <v>0</v>
      </c>
      <c r="W76" s="50">
        <v>0</v>
      </c>
      <c r="X76" s="50">
        <v>0</v>
      </c>
      <c r="Y76" s="50">
        <v>0</v>
      </c>
      <c r="Z76" s="50">
        <v>0</v>
      </c>
      <c r="AA76" s="50">
        <v>0</v>
      </c>
      <c r="AB76" s="50">
        <v>0</v>
      </c>
      <c r="AC76" s="50">
        <v>0</v>
      </c>
      <c r="AD76" s="51">
        <v>0</v>
      </c>
      <c r="AE76" s="47">
        <f>+VLOOKUP($A76,'2017 Exceptions Report'!$B$2:$D$32,2,0)</f>
        <v>16</v>
      </c>
      <c r="AF76" s="47">
        <f>+VLOOKUP($A76,'2017 Exceptions Report'!$B$2:$D$32,3,0)</f>
        <v>19</v>
      </c>
      <c r="AG76" s="52" t="str">
        <f t="shared" si="14"/>
        <v>HE16</v>
      </c>
      <c r="AH76" s="52" t="str">
        <f t="shared" si="14"/>
        <v>HE19</v>
      </c>
      <c r="AI76" s="52" t="str">
        <f t="shared" si="11"/>
        <v>u</v>
      </c>
      <c r="AJ76" s="52" t="str">
        <f t="shared" si="12"/>
        <v>x</v>
      </c>
      <c r="AK76" s="52">
        <v>76</v>
      </c>
      <c r="AL76" s="53">
        <f t="shared" ca="1" si="15"/>
        <v>0</v>
      </c>
      <c r="AM76" s="54">
        <f t="shared" si="16"/>
        <v>42901</v>
      </c>
      <c r="AO76" s="41" t="s">
        <v>223</v>
      </c>
      <c r="AP76" s="57">
        <v>4.26</v>
      </c>
      <c r="AR76" s="19"/>
      <c r="AS76" s="60"/>
      <c r="AU76" s="19"/>
    </row>
    <row r="77" spans="1:47" x14ac:dyDescent="0.2">
      <c r="A77" s="47" t="str">
        <f t="shared" si="13"/>
        <v>CBP_DO-42902</v>
      </c>
      <c r="B77" s="47" t="s">
        <v>154</v>
      </c>
      <c r="C77" s="47" t="s">
        <v>136</v>
      </c>
      <c r="D77" s="48">
        <v>162</v>
      </c>
      <c r="E77" s="54">
        <v>42902.212268518517</v>
      </c>
      <c r="F77" s="50">
        <v>0</v>
      </c>
      <c r="G77" s="50">
        <v>0</v>
      </c>
      <c r="H77" s="50">
        <v>0</v>
      </c>
      <c r="I77" s="50">
        <v>0</v>
      </c>
      <c r="J77" s="50">
        <v>0</v>
      </c>
      <c r="K77" s="50">
        <v>0</v>
      </c>
      <c r="L77" s="50">
        <v>0</v>
      </c>
      <c r="M77" s="50">
        <v>0</v>
      </c>
      <c r="N77" s="50">
        <v>0</v>
      </c>
      <c r="O77" s="50">
        <v>0</v>
      </c>
      <c r="P77" s="50">
        <v>0</v>
      </c>
      <c r="Q77" s="50">
        <v>4.2030000686645508</v>
      </c>
      <c r="R77" s="50">
        <v>4.2030000686645508</v>
      </c>
      <c r="S77" s="50">
        <v>4.2030000686645508</v>
      </c>
      <c r="T77" s="50">
        <v>4.2030000686645508</v>
      </c>
      <c r="U77" s="50">
        <v>4.2030000686645508</v>
      </c>
      <c r="V77" s="50">
        <v>4.2030000686645508</v>
      </c>
      <c r="W77" s="50">
        <v>4.2030000686645508</v>
      </c>
      <c r="X77" s="50">
        <v>4.2030000686645508</v>
      </c>
      <c r="Y77" s="50">
        <v>0</v>
      </c>
      <c r="Z77" s="50">
        <v>0</v>
      </c>
      <c r="AA77" s="50">
        <v>0</v>
      </c>
      <c r="AB77" s="50">
        <v>0</v>
      </c>
      <c r="AC77" s="50">
        <v>0</v>
      </c>
      <c r="AD77" s="51">
        <v>0</v>
      </c>
      <c r="AE77" s="47">
        <f>+VLOOKUP($A77,'2017 Exceptions Report'!$B$2:$D$32,2,0)</f>
        <v>16</v>
      </c>
      <c r="AF77" s="47">
        <f>+VLOOKUP($A77,'2017 Exceptions Report'!$B$2:$D$32,3,0)</f>
        <v>19</v>
      </c>
      <c r="AG77" s="52" t="str">
        <f t="shared" si="14"/>
        <v>HE16</v>
      </c>
      <c r="AH77" s="52" t="str">
        <f t="shared" si="14"/>
        <v>HE19</v>
      </c>
      <c r="AI77" s="52" t="str">
        <f t="shared" si="11"/>
        <v>u</v>
      </c>
      <c r="AJ77" s="52" t="str">
        <f t="shared" si="12"/>
        <v>x</v>
      </c>
      <c r="AK77" s="52">
        <v>77</v>
      </c>
      <c r="AL77" s="53">
        <f t="shared" ca="1" si="15"/>
        <v>4.2030000686645508</v>
      </c>
      <c r="AM77" s="54">
        <f t="shared" si="16"/>
        <v>42902</v>
      </c>
      <c r="AO77" s="41" t="s">
        <v>224</v>
      </c>
      <c r="AP77" s="57">
        <v>4.26</v>
      </c>
      <c r="AR77" s="19"/>
      <c r="AS77" s="60"/>
      <c r="AU77" s="19"/>
    </row>
    <row r="78" spans="1:47" x14ac:dyDescent="0.2">
      <c r="A78" s="47" t="str">
        <f t="shared" si="13"/>
        <v>CBP_DO-42902</v>
      </c>
      <c r="B78" s="47" t="s">
        <v>154</v>
      </c>
      <c r="C78" s="47" t="s">
        <v>138</v>
      </c>
      <c r="D78" s="48">
        <v>3</v>
      </c>
      <c r="E78" s="54">
        <v>42902.212268518517</v>
      </c>
      <c r="F78" s="50">
        <v>0</v>
      </c>
      <c r="G78" s="50">
        <v>0</v>
      </c>
      <c r="H78" s="50">
        <v>0</v>
      </c>
      <c r="I78" s="50">
        <v>0</v>
      </c>
      <c r="J78" s="50">
        <v>0</v>
      </c>
      <c r="K78" s="50">
        <v>0</v>
      </c>
      <c r="L78" s="50">
        <v>0</v>
      </c>
      <c r="M78" s="50">
        <v>0</v>
      </c>
      <c r="N78" s="50">
        <v>0</v>
      </c>
      <c r="O78" s="50">
        <v>0</v>
      </c>
      <c r="P78" s="50">
        <v>0</v>
      </c>
      <c r="Q78" s="50">
        <v>0.2070000022649765</v>
      </c>
      <c r="R78" s="50">
        <v>0.2070000022649765</v>
      </c>
      <c r="S78" s="50">
        <v>0.2070000022649765</v>
      </c>
      <c r="T78" s="50">
        <v>0.2070000022649765</v>
      </c>
      <c r="U78" s="50">
        <v>0.2070000022649765</v>
      </c>
      <c r="V78" s="50">
        <v>0.2070000022649765</v>
      </c>
      <c r="W78" s="50">
        <v>0.2070000022649765</v>
      </c>
      <c r="X78" s="50">
        <v>0.2070000022649765</v>
      </c>
      <c r="Y78" s="50">
        <v>0</v>
      </c>
      <c r="Z78" s="50">
        <v>0</v>
      </c>
      <c r="AA78" s="50">
        <v>0</v>
      </c>
      <c r="AB78" s="50">
        <v>0</v>
      </c>
      <c r="AC78" s="50">
        <v>0</v>
      </c>
      <c r="AD78" s="51">
        <v>0</v>
      </c>
      <c r="AE78" s="47">
        <f>+VLOOKUP($A78,'2017 Exceptions Report'!$B$2:$D$32,2,0)</f>
        <v>16</v>
      </c>
      <c r="AF78" s="47">
        <f>+VLOOKUP($A78,'2017 Exceptions Report'!$B$2:$D$32,3,0)</f>
        <v>19</v>
      </c>
      <c r="AG78" s="52" t="str">
        <f t="shared" si="14"/>
        <v>HE16</v>
      </c>
      <c r="AH78" s="52" t="str">
        <f t="shared" si="14"/>
        <v>HE19</v>
      </c>
      <c r="AI78" s="52" t="str">
        <f t="shared" si="11"/>
        <v>u</v>
      </c>
      <c r="AJ78" s="52" t="str">
        <f t="shared" si="12"/>
        <v>x</v>
      </c>
      <c r="AK78" s="52">
        <v>78</v>
      </c>
      <c r="AL78" s="53">
        <f t="shared" ca="1" si="15"/>
        <v>0.2070000022649765</v>
      </c>
      <c r="AM78" s="54">
        <f t="shared" si="16"/>
        <v>42902</v>
      </c>
      <c r="AO78" s="41" t="s">
        <v>225</v>
      </c>
      <c r="AP78" s="57">
        <v>4.26</v>
      </c>
      <c r="AR78" s="19"/>
      <c r="AS78" s="60"/>
      <c r="AU78" s="19"/>
    </row>
    <row r="79" spans="1:47" x14ac:dyDescent="0.2">
      <c r="A79" s="47" t="str">
        <f t="shared" si="13"/>
        <v>CBP_DO-42902</v>
      </c>
      <c r="B79" s="47" t="s">
        <v>154</v>
      </c>
      <c r="C79" s="47" t="s">
        <v>141</v>
      </c>
      <c r="D79" s="48">
        <v>0</v>
      </c>
      <c r="E79" s="54">
        <v>42902.212268518517</v>
      </c>
      <c r="F79" s="50">
        <v>0</v>
      </c>
      <c r="G79" s="50">
        <v>0</v>
      </c>
      <c r="H79" s="50">
        <v>0</v>
      </c>
      <c r="I79" s="50">
        <v>0</v>
      </c>
      <c r="J79" s="50">
        <v>0</v>
      </c>
      <c r="K79" s="50">
        <v>0</v>
      </c>
      <c r="L79" s="50">
        <v>0</v>
      </c>
      <c r="M79" s="50">
        <v>0</v>
      </c>
      <c r="N79" s="50">
        <v>0</v>
      </c>
      <c r="O79" s="50">
        <v>0</v>
      </c>
      <c r="P79" s="50">
        <v>0</v>
      </c>
      <c r="Q79" s="50">
        <v>0</v>
      </c>
      <c r="R79" s="50">
        <v>0</v>
      </c>
      <c r="S79" s="50">
        <v>0</v>
      </c>
      <c r="T79" s="50">
        <v>0</v>
      </c>
      <c r="U79" s="50">
        <v>0</v>
      </c>
      <c r="V79" s="50">
        <v>0</v>
      </c>
      <c r="W79" s="50">
        <v>0</v>
      </c>
      <c r="X79" s="50">
        <v>0</v>
      </c>
      <c r="Y79" s="50">
        <v>0</v>
      </c>
      <c r="Z79" s="50">
        <v>0</v>
      </c>
      <c r="AA79" s="50">
        <v>0</v>
      </c>
      <c r="AB79" s="50">
        <v>0</v>
      </c>
      <c r="AC79" s="50">
        <v>0</v>
      </c>
      <c r="AD79" s="51">
        <v>0</v>
      </c>
      <c r="AE79" s="47">
        <f>+VLOOKUP($A79,'2017 Exceptions Report'!$B$2:$D$32,2,0)</f>
        <v>16</v>
      </c>
      <c r="AF79" s="47">
        <f>+VLOOKUP($A79,'2017 Exceptions Report'!$B$2:$D$32,3,0)</f>
        <v>19</v>
      </c>
      <c r="AG79" s="52" t="str">
        <f t="shared" si="14"/>
        <v>HE16</v>
      </c>
      <c r="AH79" s="52" t="str">
        <f t="shared" si="14"/>
        <v>HE19</v>
      </c>
      <c r="AI79" s="52" t="str">
        <f t="shared" si="11"/>
        <v>u</v>
      </c>
      <c r="AJ79" s="52" t="str">
        <f t="shared" si="12"/>
        <v>x</v>
      </c>
      <c r="AK79" s="52">
        <v>79</v>
      </c>
      <c r="AL79" s="53">
        <f t="shared" ca="1" si="15"/>
        <v>0</v>
      </c>
      <c r="AM79" s="54">
        <f t="shared" si="16"/>
        <v>42902</v>
      </c>
      <c r="AO79" s="41" t="s">
        <v>226</v>
      </c>
      <c r="AP79" s="57" t="e">
        <v>#N/A</v>
      </c>
      <c r="AR79" s="19"/>
      <c r="AS79" s="60"/>
      <c r="AU79" s="19"/>
    </row>
    <row r="80" spans="1:47" x14ac:dyDescent="0.2">
      <c r="A80" s="47" t="str">
        <f t="shared" si="13"/>
        <v>CBP_DA-42905</v>
      </c>
      <c r="B80" s="47" t="s">
        <v>155</v>
      </c>
      <c r="C80" s="47" t="s">
        <v>142</v>
      </c>
      <c r="D80" s="48">
        <v>6</v>
      </c>
      <c r="E80" s="54">
        <v>42905.214699074073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</v>
      </c>
      <c r="Q80" s="50">
        <v>0.11699999868869781</v>
      </c>
      <c r="R80" s="50">
        <v>0.11699999868869781</v>
      </c>
      <c r="S80" s="50">
        <v>0.11699999868869781</v>
      </c>
      <c r="T80" s="50">
        <v>0.11699999868869781</v>
      </c>
      <c r="U80" s="50">
        <v>0.11699999868869781</v>
      </c>
      <c r="V80" s="50">
        <v>0.11699999868869781</v>
      </c>
      <c r="W80" s="50">
        <v>0.11699999868869781</v>
      </c>
      <c r="X80" s="50">
        <v>0.11699999868869781</v>
      </c>
      <c r="Y80" s="50">
        <v>0</v>
      </c>
      <c r="Z80" s="50">
        <v>0</v>
      </c>
      <c r="AA80" s="50">
        <v>0</v>
      </c>
      <c r="AB80" s="50">
        <v>0</v>
      </c>
      <c r="AC80" s="50">
        <v>0</v>
      </c>
      <c r="AD80" s="51">
        <v>0</v>
      </c>
      <c r="AE80" s="47">
        <f>+VLOOKUP($A80,'2017 Exceptions Report'!$B$2:$D$32,2,0)</f>
        <v>16</v>
      </c>
      <c r="AF80" s="47">
        <f>+VLOOKUP($A80,'2017 Exceptions Report'!$B$2:$D$32,3,0)</f>
        <v>19</v>
      </c>
      <c r="AG80" s="52" t="str">
        <f t="shared" si="14"/>
        <v>HE16</v>
      </c>
      <c r="AH80" s="52" t="str">
        <f t="shared" si="14"/>
        <v>HE19</v>
      </c>
      <c r="AI80" s="52" t="str">
        <f t="shared" si="11"/>
        <v>u</v>
      </c>
      <c r="AJ80" s="52" t="str">
        <f t="shared" si="12"/>
        <v>x</v>
      </c>
      <c r="AK80" s="52">
        <v>80</v>
      </c>
      <c r="AL80" s="53">
        <f t="shared" ca="1" si="15"/>
        <v>0.11699999868869781</v>
      </c>
      <c r="AM80" s="54">
        <f t="shared" si="16"/>
        <v>42905</v>
      </c>
      <c r="AO80" s="41" t="s">
        <v>208</v>
      </c>
      <c r="AP80" s="57">
        <v>0.21923999488353729</v>
      </c>
      <c r="AR80" s="19"/>
      <c r="AS80" s="60"/>
      <c r="AU80" s="19"/>
    </row>
    <row r="81" spans="1:47" x14ac:dyDescent="0.2">
      <c r="A81" s="47" t="str">
        <f t="shared" si="13"/>
        <v>CBP_DA-42905</v>
      </c>
      <c r="B81" s="47" t="s">
        <v>155</v>
      </c>
      <c r="C81" s="47" t="s">
        <v>143</v>
      </c>
      <c r="D81" s="48">
        <v>60</v>
      </c>
      <c r="E81" s="54">
        <v>42905.214699074073</v>
      </c>
      <c r="F81" s="50">
        <v>0</v>
      </c>
      <c r="G81" s="50">
        <v>0</v>
      </c>
      <c r="H81" s="50">
        <v>0</v>
      </c>
      <c r="I81" s="50">
        <v>0</v>
      </c>
      <c r="J81" s="50">
        <v>0</v>
      </c>
      <c r="K81" s="50">
        <v>0</v>
      </c>
      <c r="L81" s="50">
        <v>0</v>
      </c>
      <c r="M81" s="50">
        <v>0</v>
      </c>
      <c r="N81" s="50">
        <v>0</v>
      </c>
      <c r="O81" s="50">
        <v>0</v>
      </c>
      <c r="P81" s="50">
        <v>0</v>
      </c>
      <c r="Q81" s="50">
        <v>0.18000000715255737</v>
      </c>
      <c r="R81" s="50">
        <v>0.18000000715255737</v>
      </c>
      <c r="S81" s="50">
        <v>0.18000000715255737</v>
      </c>
      <c r="T81" s="50">
        <v>0.18000000715255737</v>
      </c>
      <c r="U81" s="50">
        <v>0.18000000715255737</v>
      </c>
      <c r="V81" s="50">
        <v>0.18000000715255737</v>
      </c>
      <c r="W81" s="50">
        <v>0.18000000715255737</v>
      </c>
      <c r="X81" s="50">
        <v>0.18000000715255737</v>
      </c>
      <c r="Y81" s="50">
        <v>0</v>
      </c>
      <c r="Z81" s="50">
        <v>0</v>
      </c>
      <c r="AA81" s="50">
        <v>0</v>
      </c>
      <c r="AB81" s="50">
        <v>0</v>
      </c>
      <c r="AC81" s="50">
        <v>0</v>
      </c>
      <c r="AD81" s="51">
        <v>0</v>
      </c>
      <c r="AE81" s="47">
        <f>+VLOOKUP($A81,'2017 Exceptions Report'!$B$2:$D$32,2,0)</f>
        <v>16</v>
      </c>
      <c r="AF81" s="47">
        <f>+VLOOKUP($A81,'2017 Exceptions Report'!$B$2:$D$32,3,0)</f>
        <v>19</v>
      </c>
      <c r="AG81" s="52" t="str">
        <f t="shared" si="14"/>
        <v>HE16</v>
      </c>
      <c r="AH81" s="52" t="str">
        <f t="shared" si="14"/>
        <v>HE19</v>
      </c>
      <c r="AI81" s="52" t="str">
        <f t="shared" si="11"/>
        <v>u</v>
      </c>
      <c r="AJ81" s="52" t="str">
        <f t="shared" si="12"/>
        <v>x</v>
      </c>
      <c r="AK81" s="52">
        <v>81</v>
      </c>
      <c r="AL81" s="53">
        <f t="shared" ca="1" si="15"/>
        <v>0.18000000715255737</v>
      </c>
      <c r="AM81" s="54">
        <f t="shared" si="16"/>
        <v>42905</v>
      </c>
      <c r="AO81" s="41" t="s">
        <v>209</v>
      </c>
      <c r="AP81" s="57">
        <v>0.21923999488353729</v>
      </c>
      <c r="AR81" s="19"/>
      <c r="AS81" s="60"/>
      <c r="AU81" s="19"/>
    </row>
    <row r="82" spans="1:47" x14ac:dyDescent="0.2">
      <c r="A82" s="47" t="str">
        <f t="shared" si="13"/>
        <v>CBP_DA-42905</v>
      </c>
      <c r="B82" s="47" t="s">
        <v>155</v>
      </c>
      <c r="C82" s="47" t="s">
        <v>144</v>
      </c>
      <c r="D82" s="48">
        <v>0</v>
      </c>
      <c r="E82" s="54">
        <v>42905.214699074073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0">
        <v>0</v>
      </c>
      <c r="AD82" s="51">
        <v>0</v>
      </c>
      <c r="AE82" s="47">
        <f>+VLOOKUP($A82,'2017 Exceptions Report'!$B$2:$D$32,2,0)</f>
        <v>16</v>
      </c>
      <c r="AF82" s="47">
        <f>+VLOOKUP($A82,'2017 Exceptions Report'!$B$2:$D$32,3,0)</f>
        <v>19</v>
      </c>
      <c r="AG82" s="52" t="str">
        <f t="shared" si="14"/>
        <v>HE16</v>
      </c>
      <c r="AH82" s="52" t="str">
        <f t="shared" si="14"/>
        <v>HE19</v>
      </c>
      <c r="AI82" s="52" t="str">
        <f t="shared" si="11"/>
        <v>u</v>
      </c>
      <c r="AJ82" s="52" t="str">
        <f t="shared" si="12"/>
        <v>x</v>
      </c>
      <c r="AK82" s="52">
        <v>82</v>
      </c>
      <c r="AL82" s="53">
        <f t="shared" ca="1" si="15"/>
        <v>0</v>
      </c>
      <c r="AM82" s="54">
        <f t="shared" si="16"/>
        <v>42905</v>
      </c>
      <c r="AO82" s="41" t="s">
        <v>283</v>
      </c>
      <c r="AP82" s="57" t="e">
        <v>#N/A</v>
      </c>
      <c r="AR82" s="19"/>
      <c r="AS82" s="40"/>
      <c r="AU82" s="19"/>
    </row>
    <row r="83" spans="1:47" x14ac:dyDescent="0.2">
      <c r="A83" s="47" t="str">
        <f t="shared" si="13"/>
        <v>CBP_DO-42906</v>
      </c>
      <c r="B83" s="47" t="s">
        <v>154</v>
      </c>
      <c r="C83" s="47" t="s">
        <v>136</v>
      </c>
      <c r="D83" s="48">
        <v>162</v>
      </c>
      <c r="E83" s="54">
        <v>42906.211458333331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4.2030000686645508</v>
      </c>
      <c r="R83" s="50">
        <v>4.2030000686645508</v>
      </c>
      <c r="S83" s="50">
        <v>4.2030000686645508</v>
      </c>
      <c r="T83" s="50">
        <v>4.2030000686645508</v>
      </c>
      <c r="U83" s="50">
        <v>4.2030000686645508</v>
      </c>
      <c r="V83" s="50">
        <v>4.2030000686645508</v>
      </c>
      <c r="W83" s="50">
        <v>4.2030000686645508</v>
      </c>
      <c r="X83" s="50">
        <v>4.2030000686645508</v>
      </c>
      <c r="Y83" s="50">
        <v>0</v>
      </c>
      <c r="Z83" s="50">
        <v>0</v>
      </c>
      <c r="AA83" s="50">
        <v>0</v>
      </c>
      <c r="AB83" s="50">
        <v>0</v>
      </c>
      <c r="AC83" s="50">
        <v>0</v>
      </c>
      <c r="AD83" s="51">
        <v>0</v>
      </c>
      <c r="AE83" s="47">
        <f>+VLOOKUP($A83,'2017 Exceptions Report'!$B$2:$D$32,2,0)</f>
        <v>16</v>
      </c>
      <c r="AF83" s="47">
        <f>+VLOOKUP($A83,'2017 Exceptions Report'!$B$2:$D$32,3,0)</f>
        <v>19</v>
      </c>
      <c r="AG83" s="52" t="str">
        <f t="shared" si="14"/>
        <v>HE16</v>
      </c>
      <c r="AH83" s="52" t="str">
        <f t="shared" si="14"/>
        <v>HE19</v>
      </c>
      <c r="AI83" s="52" t="str">
        <f t="shared" si="11"/>
        <v>u</v>
      </c>
      <c r="AJ83" s="52" t="str">
        <f t="shared" si="12"/>
        <v>x</v>
      </c>
      <c r="AK83" s="52">
        <v>83</v>
      </c>
      <c r="AL83" s="53">
        <f t="shared" ca="1" si="15"/>
        <v>4.2030000686645508</v>
      </c>
      <c r="AM83" s="54">
        <f t="shared" si="16"/>
        <v>42906</v>
      </c>
      <c r="AO83" s="41" t="s">
        <v>284</v>
      </c>
      <c r="AP83" s="57">
        <v>4.2599701285362244</v>
      </c>
      <c r="AR83" s="19"/>
      <c r="AS83" s="61"/>
      <c r="AU83" s="19"/>
    </row>
    <row r="84" spans="1:47" x14ac:dyDescent="0.2">
      <c r="A84" s="47" t="str">
        <f t="shared" si="13"/>
        <v>CBP_DO-42906</v>
      </c>
      <c r="B84" s="47" t="s">
        <v>154</v>
      </c>
      <c r="C84" s="47" t="s">
        <v>138</v>
      </c>
      <c r="D84" s="48">
        <v>3</v>
      </c>
      <c r="E84" s="54">
        <v>42906.211458333331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0.2070000022649765</v>
      </c>
      <c r="R84" s="50">
        <v>0.2070000022649765</v>
      </c>
      <c r="S84" s="50">
        <v>0.2070000022649765</v>
      </c>
      <c r="T84" s="50">
        <v>0.2070000022649765</v>
      </c>
      <c r="U84" s="50">
        <v>0.2070000022649765</v>
      </c>
      <c r="V84" s="50">
        <v>0.2070000022649765</v>
      </c>
      <c r="W84" s="50">
        <v>0.2070000022649765</v>
      </c>
      <c r="X84" s="50">
        <v>0.2070000022649765</v>
      </c>
      <c r="Y84" s="50">
        <v>0</v>
      </c>
      <c r="Z84" s="50">
        <v>0</v>
      </c>
      <c r="AA84" s="50">
        <v>0</v>
      </c>
      <c r="AB84" s="50">
        <v>0</v>
      </c>
      <c r="AC84" s="50">
        <v>0</v>
      </c>
      <c r="AD84" s="51">
        <v>0</v>
      </c>
      <c r="AE84" s="47">
        <f>+VLOOKUP($A84,'2017 Exceptions Report'!$B$2:$D$32,2,0)</f>
        <v>16</v>
      </c>
      <c r="AF84" s="47">
        <f>+VLOOKUP($A84,'2017 Exceptions Report'!$B$2:$D$32,3,0)</f>
        <v>19</v>
      </c>
      <c r="AG84" s="52" t="str">
        <f t="shared" si="14"/>
        <v>HE16</v>
      </c>
      <c r="AH84" s="52" t="str">
        <f t="shared" si="14"/>
        <v>HE19</v>
      </c>
      <c r="AI84" s="52" t="str">
        <f t="shared" si="11"/>
        <v>u</v>
      </c>
      <c r="AJ84" s="52" t="str">
        <f t="shared" si="12"/>
        <v>x</v>
      </c>
      <c r="AK84" s="52">
        <v>84</v>
      </c>
      <c r="AL84" s="53">
        <f t="shared" ca="1" si="15"/>
        <v>0.2070000022649765</v>
      </c>
      <c r="AM84" s="54">
        <f t="shared" si="16"/>
        <v>42906</v>
      </c>
    </row>
    <row r="85" spans="1:47" x14ac:dyDescent="0.2">
      <c r="A85" s="47" t="str">
        <f t="shared" si="13"/>
        <v>CBP_DO-42906</v>
      </c>
      <c r="B85" s="47" t="s">
        <v>154</v>
      </c>
      <c r="C85" s="47" t="s">
        <v>141</v>
      </c>
      <c r="D85" s="48">
        <v>0</v>
      </c>
      <c r="E85" s="54">
        <v>42906.211458333331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0">
        <v>0</v>
      </c>
      <c r="AD85" s="51">
        <v>0</v>
      </c>
      <c r="AE85" s="47">
        <f>+VLOOKUP($A85,'2017 Exceptions Report'!$B$2:$D$32,2,0)</f>
        <v>16</v>
      </c>
      <c r="AF85" s="47">
        <f>+VLOOKUP($A85,'2017 Exceptions Report'!$B$2:$D$32,3,0)</f>
        <v>19</v>
      </c>
      <c r="AG85" s="52" t="str">
        <f t="shared" si="14"/>
        <v>HE16</v>
      </c>
      <c r="AH85" s="52" t="str">
        <f t="shared" si="14"/>
        <v>HE19</v>
      </c>
      <c r="AI85" s="52" t="str">
        <f t="shared" si="11"/>
        <v>u</v>
      </c>
      <c r="AJ85" s="52" t="str">
        <f t="shared" si="12"/>
        <v>x</v>
      </c>
      <c r="AK85" s="52">
        <v>85</v>
      </c>
      <c r="AL85" s="53">
        <f t="shared" ca="1" si="15"/>
        <v>0</v>
      </c>
      <c r="AM85" s="54">
        <f t="shared" si="16"/>
        <v>42906</v>
      </c>
    </row>
    <row r="86" spans="1:47" x14ac:dyDescent="0.2">
      <c r="A86" s="47" t="str">
        <f t="shared" si="13"/>
        <v>CBP_DO-42921</v>
      </c>
      <c r="B86" s="47" t="s">
        <v>154</v>
      </c>
      <c r="C86" s="47" t="s">
        <v>136</v>
      </c>
      <c r="D86" s="48">
        <v>162</v>
      </c>
      <c r="E86" s="54">
        <v>42921.210659722223</v>
      </c>
      <c r="F86" s="50">
        <v>0</v>
      </c>
      <c r="G86" s="50">
        <v>0</v>
      </c>
      <c r="H86" s="50">
        <v>0</v>
      </c>
      <c r="I86" s="50">
        <v>0</v>
      </c>
      <c r="J86" s="50">
        <v>0</v>
      </c>
      <c r="K86" s="50">
        <v>0</v>
      </c>
      <c r="L86" s="50">
        <v>0</v>
      </c>
      <c r="M86" s="50">
        <v>0</v>
      </c>
      <c r="N86" s="50">
        <v>0</v>
      </c>
      <c r="O86" s="50">
        <v>0</v>
      </c>
      <c r="P86" s="50">
        <v>0</v>
      </c>
      <c r="Q86" s="50">
        <v>4.2030000686645508</v>
      </c>
      <c r="R86" s="50">
        <v>4.2030000686645508</v>
      </c>
      <c r="S86" s="50">
        <v>4.2030000686645508</v>
      </c>
      <c r="T86" s="50">
        <v>4.2030000686645508</v>
      </c>
      <c r="U86" s="50">
        <v>4.2030000686645508</v>
      </c>
      <c r="V86" s="50">
        <v>4.2030000686645508</v>
      </c>
      <c r="W86" s="50">
        <v>4.2030000686645508</v>
      </c>
      <c r="X86" s="50">
        <v>4.2030000686645508</v>
      </c>
      <c r="Y86" s="50">
        <v>0</v>
      </c>
      <c r="Z86" s="50">
        <v>0</v>
      </c>
      <c r="AA86" s="50">
        <v>0</v>
      </c>
      <c r="AB86" s="50">
        <v>0</v>
      </c>
      <c r="AC86" s="50">
        <v>0</v>
      </c>
      <c r="AD86" s="51">
        <v>0</v>
      </c>
      <c r="AE86" s="47">
        <f>+VLOOKUP($A86,'2017 Exceptions Report'!$B$2:$D$32,2,0)</f>
        <v>15</v>
      </c>
      <c r="AF86" s="47">
        <f>+VLOOKUP($A86,'2017 Exceptions Report'!$B$2:$D$32,3,0)</f>
        <v>18</v>
      </c>
      <c r="AG86" s="52" t="str">
        <f t="shared" si="14"/>
        <v>HE15</v>
      </c>
      <c r="AH86" s="52" t="str">
        <f t="shared" si="14"/>
        <v>HE18</v>
      </c>
      <c r="AI86" s="52" t="str">
        <f t="shared" si="11"/>
        <v>t</v>
      </c>
      <c r="AJ86" s="52" t="str">
        <f t="shared" si="12"/>
        <v>w</v>
      </c>
      <c r="AK86" s="52">
        <v>86</v>
      </c>
      <c r="AL86" s="53">
        <f t="shared" ca="1" si="15"/>
        <v>4.2030000686645508</v>
      </c>
      <c r="AM86" s="54">
        <f t="shared" si="16"/>
        <v>42921</v>
      </c>
    </row>
    <row r="87" spans="1:47" x14ac:dyDescent="0.2">
      <c r="A87" s="47" t="str">
        <f t="shared" si="13"/>
        <v>CBP_DO-42921</v>
      </c>
      <c r="B87" s="47" t="s">
        <v>154</v>
      </c>
      <c r="C87" s="47" t="s">
        <v>138</v>
      </c>
      <c r="D87" s="48">
        <v>3</v>
      </c>
      <c r="E87" s="54">
        <v>42921.210659722223</v>
      </c>
      <c r="F87" s="50">
        <v>0</v>
      </c>
      <c r="G87" s="50">
        <v>0</v>
      </c>
      <c r="H87" s="50">
        <v>0</v>
      </c>
      <c r="I87" s="50">
        <v>0</v>
      </c>
      <c r="J87" s="50">
        <v>0</v>
      </c>
      <c r="K87" s="50">
        <v>0</v>
      </c>
      <c r="L87" s="50">
        <v>0</v>
      </c>
      <c r="M87" s="50">
        <v>0</v>
      </c>
      <c r="N87" s="50">
        <v>0</v>
      </c>
      <c r="O87" s="50">
        <v>0</v>
      </c>
      <c r="P87" s="50">
        <v>0</v>
      </c>
      <c r="Q87" s="50">
        <v>0.2070000022649765</v>
      </c>
      <c r="R87" s="50">
        <v>0.2070000022649765</v>
      </c>
      <c r="S87" s="50">
        <v>0.2070000022649765</v>
      </c>
      <c r="T87" s="50">
        <v>0.2070000022649765</v>
      </c>
      <c r="U87" s="50">
        <v>0.2070000022649765</v>
      </c>
      <c r="V87" s="50">
        <v>0.2070000022649765</v>
      </c>
      <c r="W87" s="50">
        <v>0.2070000022649765</v>
      </c>
      <c r="X87" s="50">
        <v>0.2070000022649765</v>
      </c>
      <c r="Y87" s="50">
        <v>0</v>
      </c>
      <c r="Z87" s="50">
        <v>0</v>
      </c>
      <c r="AA87" s="50">
        <v>0</v>
      </c>
      <c r="AB87" s="50">
        <v>0</v>
      </c>
      <c r="AC87" s="50">
        <v>0</v>
      </c>
      <c r="AD87" s="51">
        <v>0</v>
      </c>
      <c r="AE87" s="47">
        <f>+VLOOKUP($A87,'2017 Exceptions Report'!$B$2:$D$32,2,0)</f>
        <v>15</v>
      </c>
      <c r="AF87" s="47">
        <f>+VLOOKUP($A87,'2017 Exceptions Report'!$B$2:$D$32,3,0)</f>
        <v>18</v>
      </c>
      <c r="AG87" s="52" t="str">
        <f t="shared" si="14"/>
        <v>HE15</v>
      </c>
      <c r="AH87" s="52" t="str">
        <f t="shared" si="14"/>
        <v>HE18</v>
      </c>
      <c r="AI87" s="52" t="str">
        <f t="shared" si="11"/>
        <v>t</v>
      </c>
      <c r="AJ87" s="52" t="str">
        <f t="shared" si="12"/>
        <v>w</v>
      </c>
      <c r="AK87" s="52">
        <v>87</v>
      </c>
      <c r="AL87" s="53">
        <f t="shared" ca="1" si="15"/>
        <v>0.2070000022649765</v>
      </c>
      <c r="AM87" s="54">
        <f t="shared" si="16"/>
        <v>42921</v>
      </c>
    </row>
    <row r="88" spans="1:47" x14ac:dyDescent="0.2">
      <c r="A88" s="47" t="str">
        <f t="shared" si="13"/>
        <v>CBP_DO-42921</v>
      </c>
      <c r="B88" s="47" t="s">
        <v>154</v>
      </c>
      <c r="C88" s="47" t="s">
        <v>141</v>
      </c>
      <c r="D88" s="48">
        <v>0</v>
      </c>
      <c r="E88" s="54">
        <v>42921.210659722223</v>
      </c>
      <c r="F88" s="50">
        <v>0</v>
      </c>
      <c r="G88" s="50">
        <v>0</v>
      </c>
      <c r="H88" s="50">
        <v>0</v>
      </c>
      <c r="I88" s="50">
        <v>0</v>
      </c>
      <c r="J88" s="50">
        <v>0</v>
      </c>
      <c r="K88" s="50">
        <v>0</v>
      </c>
      <c r="L88" s="50">
        <v>0</v>
      </c>
      <c r="M88" s="50">
        <v>0</v>
      </c>
      <c r="N88" s="50">
        <v>0</v>
      </c>
      <c r="O88" s="50">
        <v>0</v>
      </c>
      <c r="P88" s="50">
        <v>0</v>
      </c>
      <c r="Q88" s="50">
        <v>0</v>
      </c>
      <c r="R88" s="50">
        <v>0</v>
      </c>
      <c r="S88" s="50">
        <v>0</v>
      </c>
      <c r="T88" s="50">
        <v>0</v>
      </c>
      <c r="U88" s="50">
        <v>0</v>
      </c>
      <c r="V88" s="50">
        <v>0</v>
      </c>
      <c r="W88" s="50">
        <v>0</v>
      </c>
      <c r="X88" s="50">
        <v>0</v>
      </c>
      <c r="Y88" s="50">
        <v>0</v>
      </c>
      <c r="Z88" s="50">
        <v>0</v>
      </c>
      <c r="AA88" s="50">
        <v>0</v>
      </c>
      <c r="AB88" s="50">
        <v>0</v>
      </c>
      <c r="AC88" s="50">
        <v>0</v>
      </c>
      <c r="AD88" s="51">
        <v>0</v>
      </c>
      <c r="AE88" s="47">
        <f>+VLOOKUP($A88,'2017 Exceptions Report'!$B$2:$D$32,2,0)</f>
        <v>15</v>
      </c>
      <c r="AF88" s="47">
        <f>+VLOOKUP($A88,'2017 Exceptions Report'!$B$2:$D$32,3,0)</f>
        <v>18</v>
      </c>
      <c r="AG88" s="52" t="str">
        <f t="shared" si="14"/>
        <v>HE15</v>
      </c>
      <c r="AH88" s="52" t="str">
        <f t="shared" si="14"/>
        <v>HE18</v>
      </c>
      <c r="AI88" s="52" t="str">
        <f t="shared" si="11"/>
        <v>t</v>
      </c>
      <c r="AJ88" s="52" t="str">
        <f t="shared" si="12"/>
        <v>w</v>
      </c>
      <c r="AK88" s="52">
        <v>88</v>
      </c>
      <c r="AL88" s="53">
        <f t="shared" ca="1" si="15"/>
        <v>0</v>
      </c>
      <c r="AM88" s="54">
        <f t="shared" si="16"/>
        <v>42921</v>
      </c>
    </row>
    <row r="89" spans="1:47" x14ac:dyDescent="0.2">
      <c r="A89" s="47" t="str">
        <f t="shared" si="13"/>
        <v>CBP_DO-42923</v>
      </c>
      <c r="B89" s="47" t="s">
        <v>154</v>
      </c>
      <c r="C89" s="47" t="s">
        <v>136</v>
      </c>
      <c r="D89" s="48">
        <v>162</v>
      </c>
      <c r="E89" s="54">
        <v>42923.210601851853</v>
      </c>
      <c r="F89" s="50">
        <v>0</v>
      </c>
      <c r="G89" s="50">
        <v>0</v>
      </c>
      <c r="H89" s="50">
        <v>0</v>
      </c>
      <c r="I89" s="50">
        <v>0</v>
      </c>
      <c r="J89" s="50">
        <v>0</v>
      </c>
      <c r="K89" s="50">
        <v>0</v>
      </c>
      <c r="L89" s="50">
        <v>0</v>
      </c>
      <c r="M89" s="50">
        <v>0</v>
      </c>
      <c r="N89" s="50">
        <v>0</v>
      </c>
      <c r="O89" s="50">
        <v>0</v>
      </c>
      <c r="P89" s="50">
        <v>0</v>
      </c>
      <c r="Q89" s="50">
        <v>4.2030000686645508</v>
      </c>
      <c r="R89" s="50">
        <v>4.2030000686645508</v>
      </c>
      <c r="S89" s="50">
        <v>4.2030000686645508</v>
      </c>
      <c r="T89" s="50">
        <v>4.2030000686645508</v>
      </c>
      <c r="U89" s="50">
        <v>4.2030000686645508</v>
      </c>
      <c r="V89" s="50">
        <v>4.2030000686645508</v>
      </c>
      <c r="W89" s="50">
        <v>4.2030000686645508</v>
      </c>
      <c r="X89" s="50">
        <v>4.2030000686645508</v>
      </c>
      <c r="Y89" s="50">
        <v>0</v>
      </c>
      <c r="Z89" s="50">
        <v>0</v>
      </c>
      <c r="AA89" s="50">
        <v>0</v>
      </c>
      <c r="AB89" s="50">
        <v>0</v>
      </c>
      <c r="AC89" s="50">
        <v>0</v>
      </c>
      <c r="AD89" s="51">
        <v>0</v>
      </c>
      <c r="AE89" s="47">
        <f>+VLOOKUP($A89,'2017 Exceptions Report'!$B$2:$D$32,2,0)</f>
        <v>16</v>
      </c>
      <c r="AF89" s="47">
        <f>+VLOOKUP($A89,'2017 Exceptions Report'!$B$2:$D$32,3,0)</f>
        <v>19</v>
      </c>
      <c r="AG89" s="52" t="str">
        <f t="shared" si="14"/>
        <v>HE16</v>
      </c>
      <c r="AH89" s="52" t="str">
        <f t="shared" si="14"/>
        <v>HE19</v>
      </c>
      <c r="AI89" s="52" t="str">
        <f t="shared" si="11"/>
        <v>u</v>
      </c>
      <c r="AJ89" s="52" t="str">
        <f t="shared" si="12"/>
        <v>x</v>
      </c>
      <c r="AK89" s="52">
        <v>89</v>
      </c>
      <c r="AL89" s="53">
        <f t="shared" ca="1" si="15"/>
        <v>4.2030000686645508</v>
      </c>
      <c r="AM89" s="54">
        <f t="shared" si="16"/>
        <v>42923</v>
      </c>
    </row>
    <row r="90" spans="1:47" x14ac:dyDescent="0.2">
      <c r="A90" s="47" t="str">
        <f t="shared" si="13"/>
        <v>CBP_DO-42923</v>
      </c>
      <c r="B90" s="47" t="s">
        <v>154</v>
      </c>
      <c r="C90" s="47" t="s">
        <v>138</v>
      </c>
      <c r="D90" s="48">
        <v>3</v>
      </c>
      <c r="E90" s="54">
        <v>42923.210601851853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>
        <v>0</v>
      </c>
      <c r="Q90" s="50">
        <v>0.2070000022649765</v>
      </c>
      <c r="R90" s="50">
        <v>0.2070000022649765</v>
      </c>
      <c r="S90" s="50">
        <v>0.2070000022649765</v>
      </c>
      <c r="T90" s="50">
        <v>0.2070000022649765</v>
      </c>
      <c r="U90" s="50">
        <v>0.2070000022649765</v>
      </c>
      <c r="V90" s="50">
        <v>0.2070000022649765</v>
      </c>
      <c r="W90" s="50">
        <v>0.2070000022649765</v>
      </c>
      <c r="X90" s="50">
        <v>0.2070000022649765</v>
      </c>
      <c r="Y90" s="50">
        <v>0</v>
      </c>
      <c r="Z90" s="50">
        <v>0</v>
      </c>
      <c r="AA90" s="50">
        <v>0</v>
      </c>
      <c r="AB90" s="50">
        <v>0</v>
      </c>
      <c r="AC90" s="50">
        <v>0</v>
      </c>
      <c r="AD90" s="51">
        <v>0</v>
      </c>
      <c r="AE90" s="47">
        <f>+VLOOKUP($A90,'2017 Exceptions Report'!$B$2:$D$32,2,0)</f>
        <v>16</v>
      </c>
      <c r="AF90" s="47">
        <f>+VLOOKUP($A90,'2017 Exceptions Report'!$B$2:$D$32,3,0)</f>
        <v>19</v>
      </c>
      <c r="AG90" s="52" t="str">
        <f t="shared" si="14"/>
        <v>HE16</v>
      </c>
      <c r="AH90" s="52" t="str">
        <f t="shared" si="14"/>
        <v>HE19</v>
      </c>
      <c r="AI90" s="52" t="str">
        <f t="shared" si="11"/>
        <v>u</v>
      </c>
      <c r="AJ90" s="52" t="str">
        <f t="shared" si="12"/>
        <v>x</v>
      </c>
      <c r="AK90" s="52">
        <v>90</v>
      </c>
      <c r="AL90" s="53">
        <f t="shared" ca="1" si="15"/>
        <v>0.2070000022649765</v>
      </c>
      <c r="AM90" s="54">
        <f t="shared" si="16"/>
        <v>42923</v>
      </c>
    </row>
    <row r="91" spans="1:47" x14ac:dyDescent="0.2">
      <c r="A91" s="47" t="str">
        <f t="shared" si="13"/>
        <v>CBP_DO-42923</v>
      </c>
      <c r="B91" s="47" t="s">
        <v>154</v>
      </c>
      <c r="C91" s="47" t="s">
        <v>141</v>
      </c>
      <c r="D91" s="48">
        <v>0</v>
      </c>
      <c r="E91" s="54">
        <v>42923.210601851853</v>
      </c>
      <c r="F91" s="50">
        <v>0</v>
      </c>
      <c r="G91" s="50">
        <v>0</v>
      </c>
      <c r="H91" s="50">
        <v>0</v>
      </c>
      <c r="I91" s="50">
        <v>0</v>
      </c>
      <c r="J91" s="50">
        <v>0</v>
      </c>
      <c r="K91" s="50">
        <v>0</v>
      </c>
      <c r="L91" s="50">
        <v>0</v>
      </c>
      <c r="M91" s="50">
        <v>0</v>
      </c>
      <c r="N91" s="50">
        <v>0</v>
      </c>
      <c r="O91" s="50">
        <v>0</v>
      </c>
      <c r="P91" s="50">
        <v>0</v>
      </c>
      <c r="Q91" s="50">
        <v>0</v>
      </c>
      <c r="R91" s="50">
        <v>0</v>
      </c>
      <c r="S91" s="50">
        <v>0</v>
      </c>
      <c r="T91" s="50">
        <v>0</v>
      </c>
      <c r="U91" s="50">
        <v>0</v>
      </c>
      <c r="V91" s="50">
        <v>0</v>
      </c>
      <c r="W91" s="50">
        <v>0</v>
      </c>
      <c r="X91" s="50">
        <v>0</v>
      </c>
      <c r="Y91" s="50">
        <v>0</v>
      </c>
      <c r="Z91" s="50">
        <v>0</v>
      </c>
      <c r="AA91" s="50">
        <v>0</v>
      </c>
      <c r="AB91" s="50">
        <v>0</v>
      </c>
      <c r="AC91" s="50">
        <v>0</v>
      </c>
      <c r="AD91" s="51">
        <v>0</v>
      </c>
      <c r="AE91" s="47">
        <f>+VLOOKUP($A91,'2017 Exceptions Report'!$B$2:$D$32,2,0)</f>
        <v>16</v>
      </c>
      <c r="AF91" s="47">
        <f>+VLOOKUP($A91,'2017 Exceptions Report'!$B$2:$D$32,3,0)</f>
        <v>19</v>
      </c>
      <c r="AG91" s="52" t="str">
        <f t="shared" si="14"/>
        <v>HE16</v>
      </c>
      <c r="AH91" s="52" t="str">
        <f t="shared" si="14"/>
        <v>HE19</v>
      </c>
      <c r="AI91" s="52" t="str">
        <f t="shared" si="11"/>
        <v>u</v>
      </c>
      <c r="AJ91" s="52" t="str">
        <f t="shared" si="12"/>
        <v>x</v>
      </c>
      <c r="AK91" s="52">
        <v>91</v>
      </c>
      <c r="AL91" s="53">
        <f t="shared" ca="1" si="15"/>
        <v>0</v>
      </c>
      <c r="AM91" s="54">
        <f t="shared" si="16"/>
        <v>42923</v>
      </c>
    </row>
    <row r="92" spans="1:47" x14ac:dyDescent="0.2">
      <c r="A92" s="47" t="str">
        <f t="shared" si="13"/>
        <v>CBP_DO-42976</v>
      </c>
      <c r="B92" s="47" t="s">
        <v>154</v>
      </c>
      <c r="C92" s="47" t="s">
        <v>136</v>
      </c>
      <c r="D92" s="48">
        <v>170</v>
      </c>
      <c r="E92" s="54">
        <v>42976.210474537038</v>
      </c>
      <c r="F92" s="50">
        <v>0</v>
      </c>
      <c r="G92" s="50">
        <v>0</v>
      </c>
      <c r="H92" s="50">
        <v>0</v>
      </c>
      <c r="I92" s="50">
        <v>0</v>
      </c>
      <c r="J92" s="50">
        <v>0</v>
      </c>
      <c r="K92" s="50">
        <v>0</v>
      </c>
      <c r="L92" s="50">
        <v>0</v>
      </c>
      <c r="M92" s="50">
        <v>0</v>
      </c>
      <c r="N92" s="50">
        <v>0</v>
      </c>
      <c r="O92" s="50">
        <v>0</v>
      </c>
      <c r="P92" s="50">
        <v>0</v>
      </c>
      <c r="Q92" s="50">
        <v>4.1220002174377441</v>
      </c>
      <c r="R92" s="50">
        <v>4.1220002174377441</v>
      </c>
      <c r="S92" s="50">
        <v>4.1220002174377441</v>
      </c>
      <c r="T92" s="50">
        <v>4.1220002174377441</v>
      </c>
      <c r="U92" s="50">
        <v>4.1220002174377441</v>
      </c>
      <c r="V92" s="50">
        <v>4.1220002174377441</v>
      </c>
      <c r="W92" s="50">
        <v>4.1220002174377441</v>
      </c>
      <c r="X92" s="50">
        <v>4.1220002174377441</v>
      </c>
      <c r="Y92" s="50">
        <v>0</v>
      </c>
      <c r="Z92" s="50">
        <v>0</v>
      </c>
      <c r="AA92" s="50">
        <v>0</v>
      </c>
      <c r="AB92" s="50">
        <v>0</v>
      </c>
      <c r="AC92" s="50">
        <v>0</v>
      </c>
      <c r="AD92" s="51">
        <v>0</v>
      </c>
      <c r="AE92" s="47">
        <f>+VLOOKUP($A92,'2017 Exceptions Report'!$B$2:$D$32,2,0)</f>
        <v>16</v>
      </c>
      <c r="AF92" s="47">
        <f>+VLOOKUP($A92,'2017 Exceptions Report'!$B$2:$D$32,3,0)</f>
        <v>19</v>
      </c>
      <c r="AG92" s="52" t="str">
        <f t="shared" si="14"/>
        <v>HE16</v>
      </c>
      <c r="AH92" s="52" t="str">
        <f t="shared" si="14"/>
        <v>HE19</v>
      </c>
      <c r="AI92" s="52" t="str">
        <f t="shared" si="11"/>
        <v>u</v>
      </c>
      <c r="AJ92" s="52" t="str">
        <f t="shared" si="12"/>
        <v>x</v>
      </c>
      <c r="AK92" s="52">
        <v>92</v>
      </c>
      <c r="AL92" s="53">
        <f t="shared" ca="1" si="15"/>
        <v>4.1220002174377441</v>
      </c>
      <c r="AM92" s="54">
        <f t="shared" si="16"/>
        <v>42976</v>
      </c>
    </row>
    <row r="93" spans="1:47" x14ac:dyDescent="0.2">
      <c r="A93" s="47" t="str">
        <f t="shared" si="13"/>
        <v>CBP_DO-42976</v>
      </c>
      <c r="B93" s="47" t="s">
        <v>154</v>
      </c>
      <c r="C93" s="47" t="s">
        <v>138</v>
      </c>
      <c r="D93" s="48">
        <v>4</v>
      </c>
      <c r="E93" s="54">
        <v>42976.210474537038</v>
      </c>
      <c r="F93" s="50">
        <v>0</v>
      </c>
      <c r="G93" s="50">
        <v>0</v>
      </c>
      <c r="H93" s="50">
        <v>0</v>
      </c>
      <c r="I93" s="50">
        <v>0</v>
      </c>
      <c r="J93" s="50">
        <v>0</v>
      </c>
      <c r="K93" s="50">
        <v>0</v>
      </c>
      <c r="L93" s="50">
        <v>0</v>
      </c>
      <c r="M93" s="50">
        <v>0</v>
      </c>
      <c r="N93" s="50">
        <v>0</v>
      </c>
      <c r="O93" s="50">
        <v>0</v>
      </c>
      <c r="P93" s="50">
        <v>0</v>
      </c>
      <c r="Q93" s="50">
        <v>0.13500000536441803</v>
      </c>
      <c r="R93" s="50">
        <v>0.13500000536441803</v>
      </c>
      <c r="S93" s="50">
        <v>0.13500000536441803</v>
      </c>
      <c r="T93" s="50">
        <v>0.13500000536441803</v>
      </c>
      <c r="U93" s="50">
        <v>0.13500000536441803</v>
      </c>
      <c r="V93" s="50">
        <v>0.13500000536441803</v>
      </c>
      <c r="W93" s="50">
        <v>0.13500000536441803</v>
      </c>
      <c r="X93" s="50">
        <v>0.13500000536441803</v>
      </c>
      <c r="Y93" s="50">
        <v>0</v>
      </c>
      <c r="Z93" s="50">
        <v>0</v>
      </c>
      <c r="AA93" s="50">
        <v>0</v>
      </c>
      <c r="AB93" s="50">
        <v>0</v>
      </c>
      <c r="AC93" s="50">
        <v>0</v>
      </c>
      <c r="AD93" s="51">
        <v>0</v>
      </c>
      <c r="AE93" s="47">
        <f>+VLOOKUP($A93,'2017 Exceptions Report'!$B$2:$D$32,2,0)</f>
        <v>16</v>
      </c>
      <c r="AF93" s="47">
        <f>+VLOOKUP($A93,'2017 Exceptions Report'!$B$2:$D$32,3,0)</f>
        <v>19</v>
      </c>
      <c r="AG93" s="52" t="str">
        <f t="shared" si="14"/>
        <v>HE16</v>
      </c>
      <c r="AH93" s="52" t="str">
        <f t="shared" si="14"/>
        <v>HE19</v>
      </c>
      <c r="AI93" s="52" t="str">
        <f t="shared" si="11"/>
        <v>u</v>
      </c>
      <c r="AJ93" s="52" t="str">
        <f t="shared" si="12"/>
        <v>x</v>
      </c>
      <c r="AK93" s="52">
        <v>93</v>
      </c>
      <c r="AL93" s="53">
        <f t="shared" ca="1" si="15"/>
        <v>0.13500000536441803</v>
      </c>
      <c r="AM93" s="54">
        <f t="shared" si="16"/>
        <v>42976</v>
      </c>
    </row>
    <row r="94" spans="1:47" x14ac:dyDescent="0.2">
      <c r="A94" s="47" t="str">
        <f t="shared" si="13"/>
        <v>CBP_DO-42976</v>
      </c>
      <c r="B94" s="47" t="s">
        <v>154</v>
      </c>
      <c r="C94" s="47" t="s">
        <v>141</v>
      </c>
      <c r="D94" s="48">
        <v>0</v>
      </c>
      <c r="E94" s="54">
        <v>42976.210474537038</v>
      </c>
      <c r="F94" s="50">
        <v>0</v>
      </c>
      <c r="G94" s="50">
        <v>0</v>
      </c>
      <c r="H94" s="50">
        <v>0</v>
      </c>
      <c r="I94" s="50">
        <v>0</v>
      </c>
      <c r="J94" s="50">
        <v>0</v>
      </c>
      <c r="K94" s="50">
        <v>0</v>
      </c>
      <c r="L94" s="50">
        <v>0</v>
      </c>
      <c r="M94" s="50">
        <v>0</v>
      </c>
      <c r="N94" s="50">
        <v>0</v>
      </c>
      <c r="O94" s="50">
        <v>0</v>
      </c>
      <c r="P94" s="50">
        <v>0</v>
      </c>
      <c r="Q94" s="50">
        <v>0</v>
      </c>
      <c r="R94" s="50">
        <v>0</v>
      </c>
      <c r="S94" s="50">
        <v>0</v>
      </c>
      <c r="T94" s="50">
        <v>0</v>
      </c>
      <c r="U94" s="50">
        <v>0</v>
      </c>
      <c r="V94" s="50">
        <v>0</v>
      </c>
      <c r="W94" s="50">
        <v>0</v>
      </c>
      <c r="X94" s="50">
        <v>0</v>
      </c>
      <c r="Y94" s="50">
        <v>0</v>
      </c>
      <c r="Z94" s="50">
        <v>0</v>
      </c>
      <c r="AA94" s="50">
        <v>0</v>
      </c>
      <c r="AB94" s="50">
        <v>0</v>
      </c>
      <c r="AC94" s="50">
        <v>0</v>
      </c>
      <c r="AD94" s="51">
        <v>0</v>
      </c>
      <c r="AE94" s="47">
        <f>+VLOOKUP($A94,'2017 Exceptions Report'!$B$2:$D$32,2,0)</f>
        <v>16</v>
      </c>
      <c r="AF94" s="47">
        <f>+VLOOKUP($A94,'2017 Exceptions Report'!$B$2:$D$32,3,0)</f>
        <v>19</v>
      </c>
      <c r="AG94" s="52" t="str">
        <f t="shared" si="14"/>
        <v>HE16</v>
      </c>
      <c r="AH94" s="52" t="str">
        <f t="shared" si="14"/>
        <v>HE19</v>
      </c>
      <c r="AI94" s="52" t="str">
        <f t="shared" si="11"/>
        <v>u</v>
      </c>
      <c r="AJ94" s="52" t="str">
        <f t="shared" si="12"/>
        <v>x</v>
      </c>
      <c r="AK94" s="52">
        <v>94</v>
      </c>
      <c r="AL94" s="53">
        <f t="shared" ca="1" si="15"/>
        <v>0</v>
      </c>
      <c r="AM94" s="54">
        <f t="shared" si="16"/>
        <v>42976</v>
      </c>
    </row>
    <row r="95" spans="1:47" x14ac:dyDescent="0.2">
      <c r="A95" s="47" t="str">
        <f t="shared" si="13"/>
        <v>CBP_DA-42983</v>
      </c>
      <c r="B95" s="47" t="s">
        <v>155</v>
      </c>
      <c r="C95" s="47" t="s">
        <v>142</v>
      </c>
      <c r="D95" s="48">
        <v>69</v>
      </c>
      <c r="E95" s="54">
        <v>42983.210347222222</v>
      </c>
      <c r="F95" s="50">
        <v>0</v>
      </c>
      <c r="G95" s="50">
        <v>0</v>
      </c>
      <c r="H95" s="50">
        <v>0</v>
      </c>
      <c r="I95" s="50">
        <v>0</v>
      </c>
      <c r="J95" s="50">
        <v>0</v>
      </c>
      <c r="K95" s="50">
        <v>0</v>
      </c>
      <c r="L95" s="50">
        <v>0</v>
      </c>
      <c r="M95" s="50">
        <v>0</v>
      </c>
      <c r="N95" s="50">
        <v>0</v>
      </c>
      <c r="O95" s="50">
        <v>0</v>
      </c>
      <c r="P95" s="50">
        <v>0</v>
      </c>
      <c r="Q95" s="50">
        <v>6.3000001013278961E-2</v>
      </c>
      <c r="R95" s="50">
        <v>6.3000001013278961E-2</v>
      </c>
      <c r="S95" s="50">
        <v>6.3000001013278961E-2</v>
      </c>
      <c r="T95" s="50">
        <v>6.3000001013278961E-2</v>
      </c>
      <c r="U95" s="50">
        <v>6.3000001013278961E-2</v>
      </c>
      <c r="V95" s="50">
        <v>6.3000001013278961E-2</v>
      </c>
      <c r="W95" s="50">
        <v>6.3000001013278961E-2</v>
      </c>
      <c r="X95" s="50">
        <v>6.3000001013278961E-2</v>
      </c>
      <c r="Y95" s="50">
        <v>0</v>
      </c>
      <c r="Z95" s="50">
        <v>0</v>
      </c>
      <c r="AA95" s="50">
        <v>0</v>
      </c>
      <c r="AB95" s="50">
        <v>0</v>
      </c>
      <c r="AC95" s="50">
        <v>0</v>
      </c>
      <c r="AD95" s="51">
        <v>0</v>
      </c>
      <c r="AE95" s="47">
        <f>+VLOOKUP($A95,'2017 Exceptions Report'!$B$2:$D$32,2,0)</f>
        <v>16</v>
      </c>
      <c r="AF95" s="47">
        <f>+VLOOKUP($A95,'2017 Exceptions Report'!$B$2:$D$32,3,0)</f>
        <v>19</v>
      </c>
      <c r="AG95" s="52" t="str">
        <f t="shared" si="14"/>
        <v>HE16</v>
      </c>
      <c r="AH95" s="52" t="str">
        <f t="shared" si="14"/>
        <v>HE19</v>
      </c>
      <c r="AI95" s="52" t="str">
        <f t="shared" si="11"/>
        <v>u</v>
      </c>
      <c r="AJ95" s="52" t="str">
        <f t="shared" si="12"/>
        <v>x</v>
      </c>
      <c r="AK95" s="52">
        <v>95</v>
      </c>
      <c r="AL95" s="53">
        <f t="shared" ca="1" si="15"/>
        <v>6.3000001013278961E-2</v>
      </c>
      <c r="AM95" s="54">
        <f t="shared" si="16"/>
        <v>42983</v>
      </c>
    </row>
    <row r="96" spans="1:47" x14ac:dyDescent="0.2">
      <c r="A96" s="47" t="str">
        <f t="shared" si="13"/>
        <v>CBP_DA-42983</v>
      </c>
      <c r="B96" s="47" t="s">
        <v>155</v>
      </c>
      <c r="C96" s="47" t="s">
        <v>143</v>
      </c>
      <c r="D96" s="48">
        <v>0</v>
      </c>
      <c r="E96" s="54">
        <v>42983.210347222222</v>
      </c>
      <c r="F96" s="50">
        <v>0</v>
      </c>
      <c r="G96" s="50">
        <v>0</v>
      </c>
      <c r="H96" s="50">
        <v>0</v>
      </c>
      <c r="I96" s="50">
        <v>0</v>
      </c>
      <c r="J96" s="50">
        <v>0</v>
      </c>
      <c r="K96" s="50">
        <v>0</v>
      </c>
      <c r="L96" s="50">
        <v>0</v>
      </c>
      <c r="M96" s="50">
        <v>0</v>
      </c>
      <c r="N96" s="50">
        <v>0</v>
      </c>
      <c r="O96" s="50">
        <v>0</v>
      </c>
      <c r="P96" s="50">
        <v>0</v>
      </c>
      <c r="Q96" s="50">
        <v>0.18000000715255737</v>
      </c>
      <c r="R96" s="50">
        <v>0.18000000715255737</v>
      </c>
      <c r="S96" s="50">
        <v>0.18000000715255737</v>
      </c>
      <c r="T96" s="50">
        <v>0.18000000715255737</v>
      </c>
      <c r="U96" s="50">
        <v>0.18000000715255737</v>
      </c>
      <c r="V96" s="50">
        <v>0.18000000715255737</v>
      </c>
      <c r="W96" s="50">
        <v>0.18000000715255737</v>
      </c>
      <c r="X96" s="50">
        <v>0.18000000715255737</v>
      </c>
      <c r="Y96" s="50">
        <v>0</v>
      </c>
      <c r="Z96" s="50">
        <v>0</v>
      </c>
      <c r="AA96" s="50">
        <v>0</v>
      </c>
      <c r="AB96" s="50">
        <v>0</v>
      </c>
      <c r="AC96" s="50">
        <v>0</v>
      </c>
      <c r="AD96" s="51">
        <v>0</v>
      </c>
      <c r="AE96" s="47">
        <f>+VLOOKUP($A96,'2017 Exceptions Report'!$B$2:$D$32,2,0)</f>
        <v>16</v>
      </c>
      <c r="AF96" s="47">
        <f>+VLOOKUP($A96,'2017 Exceptions Report'!$B$2:$D$32,3,0)</f>
        <v>19</v>
      </c>
      <c r="AG96" s="52" t="str">
        <f t="shared" si="14"/>
        <v>HE16</v>
      </c>
      <c r="AH96" s="52" t="str">
        <f t="shared" si="14"/>
        <v>HE19</v>
      </c>
      <c r="AI96" s="52" t="str">
        <f t="shared" si="11"/>
        <v>u</v>
      </c>
      <c r="AJ96" s="52" t="str">
        <f t="shared" si="12"/>
        <v>x</v>
      </c>
      <c r="AK96" s="52">
        <v>96</v>
      </c>
      <c r="AL96" s="53">
        <f t="shared" ca="1" si="15"/>
        <v>0.18000000715255737</v>
      </c>
      <c r="AM96" s="54">
        <f t="shared" si="16"/>
        <v>42983</v>
      </c>
    </row>
    <row r="97" spans="1:39" x14ac:dyDescent="0.2">
      <c r="A97" s="47" t="str">
        <f t="shared" si="13"/>
        <v>CBP_DA-42983</v>
      </c>
      <c r="B97" s="47" t="s">
        <v>155</v>
      </c>
      <c r="C97" s="47" t="s">
        <v>144</v>
      </c>
      <c r="D97" s="48">
        <v>0</v>
      </c>
      <c r="E97" s="54">
        <v>42983.210347222222</v>
      </c>
      <c r="F97" s="50">
        <v>0</v>
      </c>
      <c r="G97" s="50">
        <v>0</v>
      </c>
      <c r="H97" s="50">
        <v>0</v>
      </c>
      <c r="I97" s="50">
        <v>0</v>
      </c>
      <c r="J97" s="50">
        <v>0</v>
      </c>
      <c r="K97" s="50">
        <v>0</v>
      </c>
      <c r="L97" s="50">
        <v>0</v>
      </c>
      <c r="M97" s="50">
        <v>0</v>
      </c>
      <c r="N97" s="50">
        <v>0</v>
      </c>
      <c r="O97" s="50">
        <v>0</v>
      </c>
      <c r="P97" s="50">
        <v>0</v>
      </c>
      <c r="Q97" s="50">
        <v>0</v>
      </c>
      <c r="R97" s="50">
        <v>0</v>
      </c>
      <c r="S97" s="50">
        <v>0</v>
      </c>
      <c r="T97" s="50">
        <v>0</v>
      </c>
      <c r="U97" s="50">
        <v>0</v>
      </c>
      <c r="V97" s="50">
        <v>0</v>
      </c>
      <c r="W97" s="50">
        <v>0</v>
      </c>
      <c r="X97" s="50">
        <v>0</v>
      </c>
      <c r="Y97" s="50">
        <v>0</v>
      </c>
      <c r="Z97" s="50">
        <v>0</v>
      </c>
      <c r="AA97" s="50">
        <v>0</v>
      </c>
      <c r="AB97" s="50">
        <v>0</v>
      </c>
      <c r="AC97" s="50">
        <v>0</v>
      </c>
      <c r="AD97" s="51">
        <v>0</v>
      </c>
      <c r="AE97" s="47">
        <f>+VLOOKUP($A97,'2017 Exceptions Report'!$B$2:$D$32,2,0)</f>
        <v>16</v>
      </c>
      <c r="AF97" s="47">
        <f>+VLOOKUP($A97,'2017 Exceptions Report'!$B$2:$D$32,3,0)</f>
        <v>19</v>
      </c>
      <c r="AG97" s="52" t="str">
        <f t="shared" si="14"/>
        <v>HE16</v>
      </c>
      <c r="AH97" s="52" t="str">
        <f t="shared" si="14"/>
        <v>HE19</v>
      </c>
      <c r="AI97" s="52" t="str">
        <f t="shared" si="11"/>
        <v>u</v>
      </c>
      <c r="AJ97" s="52" t="str">
        <f t="shared" si="12"/>
        <v>x</v>
      </c>
      <c r="AK97" s="52">
        <v>97</v>
      </c>
      <c r="AL97" s="53">
        <f t="shared" ca="1" si="15"/>
        <v>0</v>
      </c>
      <c r="AM97" s="54">
        <f t="shared" si="16"/>
        <v>42983</v>
      </c>
    </row>
    <row r="98" spans="1:39" x14ac:dyDescent="0.2">
      <c r="A98" s="47" t="str">
        <f t="shared" si="13"/>
        <v>CBP_DO-42989</v>
      </c>
      <c r="B98" s="47" t="s">
        <v>154</v>
      </c>
      <c r="C98" s="47" t="s">
        <v>136</v>
      </c>
      <c r="D98" s="48">
        <v>170</v>
      </c>
      <c r="E98" s="54">
        <v>42989.210405092592</v>
      </c>
      <c r="F98" s="50">
        <v>0</v>
      </c>
      <c r="G98" s="50">
        <v>0</v>
      </c>
      <c r="H98" s="50">
        <v>0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0</v>
      </c>
      <c r="O98" s="50">
        <v>0</v>
      </c>
      <c r="P98" s="50">
        <v>0</v>
      </c>
      <c r="Q98" s="50">
        <v>4.3829998970031738</v>
      </c>
      <c r="R98" s="50">
        <v>4.3829998970031738</v>
      </c>
      <c r="S98" s="50">
        <v>4.3829998970031738</v>
      </c>
      <c r="T98" s="50">
        <v>4.3829998970031738</v>
      </c>
      <c r="U98" s="50">
        <v>4.3829998970031738</v>
      </c>
      <c r="V98" s="50">
        <v>4.3829998970031738</v>
      </c>
      <c r="W98" s="50">
        <v>4.3829998970031738</v>
      </c>
      <c r="X98" s="50">
        <v>4.3829998970031738</v>
      </c>
      <c r="Y98" s="50">
        <v>0</v>
      </c>
      <c r="Z98" s="50">
        <v>0</v>
      </c>
      <c r="AA98" s="50">
        <v>0</v>
      </c>
      <c r="AB98" s="50">
        <v>0</v>
      </c>
      <c r="AC98" s="50">
        <v>0</v>
      </c>
      <c r="AD98" s="47">
        <v>0</v>
      </c>
      <c r="AE98" s="47">
        <f>+VLOOKUP($A98,'2017 Exceptions Report'!$B$2:$D$32,2,0)</f>
        <v>18</v>
      </c>
      <c r="AF98" s="47">
        <f>+VLOOKUP($A98,'2017 Exceptions Report'!$B$2:$D$32,3,0)</f>
        <v>19</v>
      </c>
      <c r="AG98" s="52" t="str">
        <f t="shared" si="14"/>
        <v>HE18</v>
      </c>
      <c r="AH98" s="52" t="str">
        <f t="shared" si="14"/>
        <v>HE19</v>
      </c>
      <c r="AI98" s="52" t="str">
        <f t="shared" si="11"/>
        <v>w</v>
      </c>
      <c r="AJ98" s="52" t="str">
        <f t="shared" si="12"/>
        <v>x</v>
      </c>
      <c r="AK98" s="52">
        <v>98</v>
      </c>
      <c r="AL98" s="53">
        <f t="shared" ca="1" si="15"/>
        <v>4.3829998970031738</v>
      </c>
      <c r="AM98" s="54">
        <f t="shared" si="16"/>
        <v>42989</v>
      </c>
    </row>
    <row r="99" spans="1:39" x14ac:dyDescent="0.2">
      <c r="A99" s="47" t="str">
        <f t="shared" si="13"/>
        <v>CBP_DO-42989</v>
      </c>
      <c r="B99" s="47" t="s">
        <v>154</v>
      </c>
      <c r="C99" s="47" t="s">
        <v>138</v>
      </c>
      <c r="D99" s="48">
        <v>4</v>
      </c>
      <c r="E99" s="54">
        <v>42989.210405092592</v>
      </c>
      <c r="F99" s="50">
        <v>0</v>
      </c>
      <c r="G99" s="50">
        <v>0</v>
      </c>
      <c r="H99" s="50">
        <v>0</v>
      </c>
      <c r="I99" s="50">
        <v>0</v>
      </c>
      <c r="J99" s="50">
        <v>0</v>
      </c>
      <c r="K99" s="50">
        <v>0</v>
      </c>
      <c r="L99" s="50">
        <v>0</v>
      </c>
      <c r="M99" s="50">
        <v>0</v>
      </c>
      <c r="N99" s="50">
        <v>0</v>
      </c>
      <c r="O99" s="50">
        <v>0</v>
      </c>
      <c r="P99" s="50">
        <v>0</v>
      </c>
      <c r="Q99" s="50">
        <v>0.14399999380111694</v>
      </c>
      <c r="R99" s="50">
        <v>0.14399999380111694</v>
      </c>
      <c r="S99" s="50">
        <v>0.14399999380111694</v>
      </c>
      <c r="T99" s="50">
        <v>0.14399999380111694</v>
      </c>
      <c r="U99" s="50">
        <v>0.14399999380111694</v>
      </c>
      <c r="V99" s="50">
        <v>0.14399999380111694</v>
      </c>
      <c r="W99" s="50">
        <v>0.14399999380111694</v>
      </c>
      <c r="X99" s="50">
        <v>0.14399999380111694</v>
      </c>
      <c r="Y99" s="50">
        <v>0</v>
      </c>
      <c r="Z99" s="50">
        <v>0</v>
      </c>
      <c r="AA99" s="50">
        <v>0</v>
      </c>
      <c r="AB99" s="50">
        <v>0</v>
      </c>
      <c r="AC99" s="50">
        <v>0</v>
      </c>
      <c r="AD99" s="47">
        <v>0</v>
      </c>
      <c r="AE99" s="47">
        <f>+VLOOKUP($A99,'2017 Exceptions Report'!$B$2:$D$32,2,0)</f>
        <v>18</v>
      </c>
      <c r="AF99" s="47">
        <f>+VLOOKUP($A99,'2017 Exceptions Report'!$B$2:$D$32,3,0)</f>
        <v>19</v>
      </c>
      <c r="AG99" s="52" t="str">
        <f t="shared" si="14"/>
        <v>HE18</v>
      </c>
      <c r="AH99" s="52" t="str">
        <f t="shared" si="14"/>
        <v>HE19</v>
      </c>
      <c r="AI99" s="52" t="str">
        <f t="shared" si="11"/>
        <v>w</v>
      </c>
      <c r="AJ99" s="52" t="str">
        <f t="shared" si="12"/>
        <v>x</v>
      </c>
      <c r="AK99" s="52">
        <v>99</v>
      </c>
      <c r="AL99" s="53">
        <f t="shared" ca="1" si="15"/>
        <v>0.14399999380111694</v>
      </c>
      <c r="AM99" s="54">
        <f t="shared" si="16"/>
        <v>42989</v>
      </c>
    </row>
    <row r="100" spans="1:39" x14ac:dyDescent="0.2">
      <c r="A100" s="47" t="str">
        <f t="shared" si="13"/>
        <v>CBP_DO-42989</v>
      </c>
      <c r="B100" s="47" t="s">
        <v>154</v>
      </c>
      <c r="C100" s="47" t="s">
        <v>141</v>
      </c>
      <c r="D100" s="48">
        <v>0</v>
      </c>
      <c r="E100" s="54">
        <v>42989.210405092592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50">
        <v>0</v>
      </c>
      <c r="L100" s="50">
        <v>0</v>
      </c>
      <c r="M100" s="50">
        <v>0</v>
      </c>
      <c r="N100" s="50">
        <v>0</v>
      </c>
      <c r="O100" s="50">
        <v>0</v>
      </c>
      <c r="P100" s="50">
        <v>0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0">
        <v>0</v>
      </c>
      <c r="AB100" s="50">
        <v>0</v>
      </c>
      <c r="AC100" s="50">
        <v>0</v>
      </c>
      <c r="AD100" s="47">
        <v>0</v>
      </c>
      <c r="AE100" s="47">
        <f>+VLOOKUP($A100,'2017 Exceptions Report'!$B$2:$D$32,2,0)</f>
        <v>18</v>
      </c>
      <c r="AF100" s="47">
        <f>+VLOOKUP($A100,'2017 Exceptions Report'!$B$2:$D$32,3,0)</f>
        <v>19</v>
      </c>
      <c r="AG100" s="52" t="str">
        <f t="shared" si="14"/>
        <v>HE18</v>
      </c>
      <c r="AH100" s="52" t="str">
        <f t="shared" si="14"/>
        <v>HE19</v>
      </c>
      <c r="AI100" s="52" t="str">
        <f t="shared" si="11"/>
        <v>w</v>
      </c>
      <c r="AJ100" s="52" t="str">
        <f t="shared" si="12"/>
        <v>x</v>
      </c>
      <c r="AK100" s="52">
        <v>100</v>
      </c>
      <c r="AL100" s="53">
        <f t="shared" ca="1" si="15"/>
        <v>0</v>
      </c>
      <c r="AM100" s="54">
        <f t="shared" si="16"/>
        <v>42989</v>
      </c>
    </row>
    <row r="101" spans="1:39" x14ac:dyDescent="0.2">
      <c r="A101" s="47" t="str">
        <f t="shared" si="13"/>
        <v>CBP_DO-43003</v>
      </c>
      <c r="B101" s="47" t="s">
        <v>154</v>
      </c>
      <c r="C101" s="47" t="s">
        <v>136</v>
      </c>
      <c r="D101" s="48">
        <v>170</v>
      </c>
      <c r="E101" s="54">
        <v>43003.210636574076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50">
        <v>0</v>
      </c>
      <c r="L101" s="50">
        <v>0</v>
      </c>
      <c r="M101" s="50">
        <v>0</v>
      </c>
      <c r="N101" s="50">
        <v>0</v>
      </c>
      <c r="O101" s="50">
        <v>0</v>
      </c>
      <c r="P101" s="50">
        <v>0</v>
      </c>
      <c r="Q101" s="50">
        <v>4.3829998970031738</v>
      </c>
      <c r="R101" s="50">
        <v>4.3829998970031738</v>
      </c>
      <c r="S101" s="50">
        <v>4.3829998970031738</v>
      </c>
      <c r="T101" s="50">
        <v>4.3829998970031738</v>
      </c>
      <c r="U101" s="50">
        <v>4.3829998970031738</v>
      </c>
      <c r="V101" s="50">
        <v>4.3829998970031738</v>
      </c>
      <c r="W101" s="50">
        <v>4.3829998970031738</v>
      </c>
      <c r="X101" s="50">
        <v>4.3829998970031738</v>
      </c>
      <c r="Y101" s="50">
        <v>0</v>
      </c>
      <c r="Z101" s="50">
        <v>0</v>
      </c>
      <c r="AA101" s="50">
        <v>0</v>
      </c>
      <c r="AB101" s="50">
        <v>0</v>
      </c>
      <c r="AC101" s="50">
        <v>0</v>
      </c>
      <c r="AD101" s="47">
        <v>0</v>
      </c>
      <c r="AE101" s="47">
        <f>+VLOOKUP($A101,'2017 Exceptions Report'!$B$2:$D$32,2,0)</f>
        <v>17</v>
      </c>
      <c r="AF101" s="47">
        <f>+VLOOKUP($A101,'2017 Exceptions Report'!$B$2:$D$32,3,0)</f>
        <v>18</v>
      </c>
      <c r="AG101" s="52" t="str">
        <f t="shared" si="14"/>
        <v>HE17</v>
      </c>
      <c r="AH101" s="52" t="str">
        <f t="shared" si="14"/>
        <v>HE18</v>
      </c>
      <c r="AI101" s="52" t="str">
        <f t="shared" si="11"/>
        <v>v</v>
      </c>
      <c r="AJ101" s="52" t="str">
        <f t="shared" si="12"/>
        <v>w</v>
      </c>
      <c r="AK101" s="52">
        <v>101</v>
      </c>
      <c r="AL101" s="53">
        <f t="shared" ca="1" si="15"/>
        <v>4.3829998970031738</v>
      </c>
      <c r="AM101" s="54">
        <f t="shared" si="16"/>
        <v>43003</v>
      </c>
    </row>
    <row r="102" spans="1:39" x14ac:dyDescent="0.2">
      <c r="A102" s="47" t="str">
        <f t="shared" si="13"/>
        <v>CBP_DO-43003</v>
      </c>
      <c r="B102" s="47" t="s">
        <v>154</v>
      </c>
      <c r="C102" s="47" t="s">
        <v>138</v>
      </c>
      <c r="D102" s="48">
        <v>4</v>
      </c>
      <c r="E102" s="54">
        <v>43003.210636574076</v>
      </c>
      <c r="F102" s="50">
        <v>0</v>
      </c>
      <c r="G102" s="50">
        <v>0</v>
      </c>
      <c r="H102" s="50">
        <v>0</v>
      </c>
      <c r="I102" s="50">
        <v>0</v>
      </c>
      <c r="J102" s="50">
        <v>0</v>
      </c>
      <c r="K102" s="50">
        <v>0</v>
      </c>
      <c r="L102" s="50">
        <v>0</v>
      </c>
      <c r="M102" s="50">
        <v>0</v>
      </c>
      <c r="N102" s="50">
        <v>0</v>
      </c>
      <c r="O102" s="50">
        <v>0</v>
      </c>
      <c r="P102" s="50">
        <v>0</v>
      </c>
      <c r="Q102" s="50">
        <v>0.14399999380111694</v>
      </c>
      <c r="R102" s="50">
        <v>0.14399999380111694</v>
      </c>
      <c r="S102" s="50">
        <v>0.14399999380111694</v>
      </c>
      <c r="T102" s="50">
        <v>0.14399999380111694</v>
      </c>
      <c r="U102" s="50">
        <v>0.14399999380111694</v>
      </c>
      <c r="V102" s="50">
        <v>0.14399999380111694</v>
      </c>
      <c r="W102" s="50">
        <v>0.14399999380111694</v>
      </c>
      <c r="X102" s="50">
        <v>0.14399999380111694</v>
      </c>
      <c r="Y102" s="50">
        <v>0</v>
      </c>
      <c r="Z102" s="50">
        <v>0</v>
      </c>
      <c r="AA102" s="50">
        <v>0</v>
      </c>
      <c r="AB102" s="50">
        <v>0</v>
      </c>
      <c r="AC102" s="50">
        <v>0</v>
      </c>
      <c r="AD102" s="47">
        <v>0</v>
      </c>
      <c r="AE102" s="47">
        <f>+VLOOKUP($A102,'2017 Exceptions Report'!$B$2:$D$32,2,0)</f>
        <v>17</v>
      </c>
      <c r="AF102" s="47">
        <f>+VLOOKUP($A102,'2017 Exceptions Report'!$B$2:$D$32,3,0)</f>
        <v>18</v>
      </c>
      <c r="AG102" s="52" t="str">
        <f t="shared" si="14"/>
        <v>HE17</v>
      </c>
      <c r="AH102" s="52" t="str">
        <f t="shared" si="14"/>
        <v>HE18</v>
      </c>
      <c r="AI102" s="52" t="str">
        <f t="shared" si="11"/>
        <v>v</v>
      </c>
      <c r="AJ102" s="52" t="str">
        <f t="shared" si="12"/>
        <v>w</v>
      </c>
      <c r="AK102" s="52">
        <v>102</v>
      </c>
      <c r="AL102" s="53">
        <f t="shared" ca="1" si="15"/>
        <v>0.14399999380111694</v>
      </c>
      <c r="AM102" s="54">
        <f t="shared" si="16"/>
        <v>43003</v>
      </c>
    </row>
    <row r="103" spans="1:39" x14ac:dyDescent="0.2">
      <c r="A103" s="47" t="str">
        <f t="shared" si="13"/>
        <v>CBP_DO-43003</v>
      </c>
      <c r="B103" s="47" t="s">
        <v>154</v>
      </c>
      <c r="C103" s="47" t="s">
        <v>141</v>
      </c>
      <c r="D103" s="48">
        <v>0</v>
      </c>
      <c r="E103" s="54">
        <v>43003.210636574076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50">
        <v>0</v>
      </c>
      <c r="L103" s="50">
        <v>0</v>
      </c>
      <c r="M103" s="50">
        <v>0</v>
      </c>
      <c r="N103" s="50">
        <v>0</v>
      </c>
      <c r="O103" s="50">
        <v>0</v>
      </c>
      <c r="P103" s="50">
        <v>0</v>
      </c>
      <c r="Q103" s="50">
        <v>0</v>
      </c>
      <c r="R103" s="50">
        <v>0</v>
      </c>
      <c r="S103" s="50">
        <v>0</v>
      </c>
      <c r="T103" s="50">
        <v>0</v>
      </c>
      <c r="U103" s="50">
        <v>0</v>
      </c>
      <c r="V103" s="50">
        <v>0</v>
      </c>
      <c r="W103" s="50">
        <v>0</v>
      </c>
      <c r="X103" s="50">
        <v>0</v>
      </c>
      <c r="Y103" s="50">
        <v>0</v>
      </c>
      <c r="Z103" s="50">
        <v>0</v>
      </c>
      <c r="AA103" s="50">
        <v>0</v>
      </c>
      <c r="AB103" s="50">
        <v>0</v>
      </c>
      <c r="AC103" s="50">
        <v>0</v>
      </c>
      <c r="AD103" s="47">
        <v>0</v>
      </c>
      <c r="AE103" s="47">
        <f>+VLOOKUP($A103,'2017 Exceptions Report'!$B$2:$D$32,2,0)</f>
        <v>17</v>
      </c>
      <c r="AF103" s="47">
        <f>+VLOOKUP($A103,'2017 Exceptions Report'!$B$2:$D$32,3,0)</f>
        <v>18</v>
      </c>
      <c r="AG103" s="52" t="str">
        <f t="shared" si="14"/>
        <v>HE17</v>
      </c>
      <c r="AH103" s="52" t="str">
        <f t="shared" si="14"/>
        <v>HE18</v>
      </c>
      <c r="AI103" s="52" t="str">
        <f t="shared" si="11"/>
        <v>v</v>
      </c>
      <c r="AJ103" s="52" t="str">
        <f t="shared" si="12"/>
        <v>w</v>
      </c>
      <c r="AK103" s="52">
        <v>103</v>
      </c>
      <c r="AL103" s="53">
        <f t="shared" ca="1" si="15"/>
        <v>0</v>
      </c>
      <c r="AM103" s="54">
        <f t="shared" si="16"/>
        <v>43003</v>
      </c>
    </row>
    <row r="104" spans="1:39" x14ac:dyDescent="0.2">
      <c r="A104" s="47" t="str">
        <f t="shared" si="13"/>
        <v>CBP_DO-43012</v>
      </c>
      <c r="B104" s="47" t="s">
        <v>154</v>
      </c>
      <c r="C104" s="62" t="s">
        <v>136</v>
      </c>
      <c r="D104" s="63">
        <v>170</v>
      </c>
      <c r="E104" s="64">
        <v>43012.210416666669</v>
      </c>
      <c r="F104" s="65">
        <v>0</v>
      </c>
      <c r="G104" s="65">
        <v>0</v>
      </c>
      <c r="H104" s="65">
        <v>0</v>
      </c>
      <c r="I104" s="65">
        <v>0</v>
      </c>
      <c r="J104" s="65">
        <v>0</v>
      </c>
      <c r="K104" s="65">
        <v>0</v>
      </c>
      <c r="L104" s="65">
        <v>0</v>
      </c>
      <c r="M104" s="65">
        <v>0</v>
      </c>
      <c r="N104" s="65">
        <v>0</v>
      </c>
      <c r="O104" s="65">
        <v>0</v>
      </c>
      <c r="P104" s="65">
        <v>0</v>
      </c>
      <c r="Q104" s="65">
        <v>4.12</v>
      </c>
      <c r="R104" s="65">
        <v>4.12</v>
      </c>
      <c r="S104" s="65">
        <v>4.12</v>
      </c>
      <c r="T104" s="65">
        <v>4.12</v>
      </c>
      <c r="U104" s="65">
        <v>4.12</v>
      </c>
      <c r="V104" s="65">
        <v>4.12</v>
      </c>
      <c r="W104" s="65">
        <v>4.12</v>
      </c>
      <c r="X104" s="65">
        <v>4.12</v>
      </c>
      <c r="Y104" s="65">
        <v>0</v>
      </c>
      <c r="Z104" s="65">
        <v>0</v>
      </c>
      <c r="AA104" s="65">
        <v>0</v>
      </c>
      <c r="AB104" s="65">
        <v>0</v>
      </c>
      <c r="AC104" s="65">
        <v>0</v>
      </c>
      <c r="AD104" s="62">
        <v>0</v>
      </c>
      <c r="AE104" s="47">
        <f>+VLOOKUP($A104,'2017 Exceptions Report'!$B$2:$D$32,2,0)</f>
        <v>17</v>
      </c>
      <c r="AF104" s="47">
        <f>+VLOOKUP($A104,'2017 Exceptions Report'!$B$2:$D$32,3,0)</f>
        <v>18</v>
      </c>
      <c r="AG104" s="52" t="str">
        <f t="shared" si="14"/>
        <v>HE17</v>
      </c>
      <c r="AH104" s="52" t="str">
        <f t="shared" si="14"/>
        <v>HE18</v>
      </c>
      <c r="AI104" s="52" t="str">
        <f t="shared" si="11"/>
        <v>v</v>
      </c>
      <c r="AJ104" s="52" t="str">
        <f t="shared" si="12"/>
        <v>w</v>
      </c>
      <c r="AK104" s="52">
        <v>104</v>
      </c>
      <c r="AL104" s="53">
        <f t="shared" ca="1" si="15"/>
        <v>4.12</v>
      </c>
      <c r="AM104" s="54">
        <f t="shared" si="16"/>
        <v>43012</v>
      </c>
    </row>
    <row r="105" spans="1:39" x14ac:dyDescent="0.2">
      <c r="A105" s="47" t="str">
        <f t="shared" si="13"/>
        <v>CBP_DO-43012</v>
      </c>
      <c r="B105" s="47" t="s">
        <v>154</v>
      </c>
      <c r="C105" s="62" t="s">
        <v>138</v>
      </c>
      <c r="D105" s="63">
        <v>4</v>
      </c>
      <c r="E105" s="64">
        <v>43012.210416666669</v>
      </c>
      <c r="F105" s="65">
        <v>0</v>
      </c>
      <c r="G105" s="65">
        <v>0</v>
      </c>
      <c r="H105" s="65">
        <v>0</v>
      </c>
      <c r="I105" s="65">
        <v>0</v>
      </c>
      <c r="J105" s="65">
        <v>0</v>
      </c>
      <c r="K105" s="65">
        <v>0</v>
      </c>
      <c r="L105" s="65">
        <v>0</v>
      </c>
      <c r="M105" s="65">
        <v>0</v>
      </c>
      <c r="N105" s="65">
        <v>0</v>
      </c>
      <c r="O105" s="65">
        <v>0</v>
      </c>
      <c r="P105" s="65">
        <v>0</v>
      </c>
      <c r="Q105" s="65">
        <v>0.14000000000000001</v>
      </c>
      <c r="R105" s="65">
        <v>0.14000000000000001</v>
      </c>
      <c r="S105" s="65">
        <v>0.14000000000000001</v>
      </c>
      <c r="T105" s="65">
        <v>0.14000000000000001</v>
      </c>
      <c r="U105" s="65">
        <v>0.14000000000000001</v>
      </c>
      <c r="V105" s="65">
        <v>0.14000000000000001</v>
      </c>
      <c r="W105" s="65">
        <v>0.14000000000000001</v>
      </c>
      <c r="X105" s="65">
        <v>0.14000000000000001</v>
      </c>
      <c r="Y105" s="65">
        <v>0</v>
      </c>
      <c r="Z105" s="65">
        <v>0</v>
      </c>
      <c r="AA105" s="65">
        <v>0</v>
      </c>
      <c r="AB105" s="65">
        <v>0</v>
      </c>
      <c r="AC105" s="65">
        <v>0</v>
      </c>
      <c r="AD105" s="62">
        <v>0</v>
      </c>
      <c r="AE105" s="47">
        <f>+VLOOKUP($A105,'2017 Exceptions Report'!$B$2:$D$32,2,0)</f>
        <v>17</v>
      </c>
      <c r="AF105" s="47">
        <f>+VLOOKUP($A105,'2017 Exceptions Report'!$B$2:$D$32,3,0)</f>
        <v>18</v>
      </c>
      <c r="AG105" s="52" t="str">
        <f t="shared" si="14"/>
        <v>HE17</v>
      </c>
      <c r="AH105" s="52" t="str">
        <f t="shared" si="14"/>
        <v>HE18</v>
      </c>
      <c r="AI105" s="52" t="str">
        <f t="shared" si="11"/>
        <v>v</v>
      </c>
      <c r="AJ105" s="52" t="str">
        <f t="shared" si="12"/>
        <v>w</v>
      </c>
      <c r="AK105" s="52">
        <v>105</v>
      </c>
      <c r="AL105" s="53">
        <f t="shared" ca="1" si="15"/>
        <v>0.14000000000000001</v>
      </c>
      <c r="AM105" s="54">
        <f t="shared" si="16"/>
        <v>43012</v>
      </c>
    </row>
    <row r="106" spans="1:39" x14ac:dyDescent="0.2">
      <c r="A106" s="47" t="str">
        <f t="shared" si="13"/>
        <v>CBP_DO-43012</v>
      </c>
      <c r="B106" s="47" t="s">
        <v>154</v>
      </c>
      <c r="C106" s="62" t="s">
        <v>141</v>
      </c>
      <c r="D106" s="63">
        <v>0</v>
      </c>
      <c r="E106" s="64">
        <v>43012.210416666669</v>
      </c>
      <c r="F106" s="65">
        <v>0</v>
      </c>
      <c r="G106" s="65">
        <v>0</v>
      </c>
      <c r="H106" s="65">
        <v>0</v>
      </c>
      <c r="I106" s="65">
        <v>0</v>
      </c>
      <c r="J106" s="65">
        <v>0</v>
      </c>
      <c r="K106" s="65">
        <v>0</v>
      </c>
      <c r="L106" s="65">
        <v>0</v>
      </c>
      <c r="M106" s="65">
        <v>0</v>
      </c>
      <c r="N106" s="65">
        <v>0</v>
      </c>
      <c r="O106" s="65">
        <v>0</v>
      </c>
      <c r="P106" s="65">
        <v>0</v>
      </c>
      <c r="Q106" s="65">
        <v>0</v>
      </c>
      <c r="R106" s="65">
        <v>0</v>
      </c>
      <c r="S106" s="65">
        <v>0</v>
      </c>
      <c r="T106" s="65">
        <v>0</v>
      </c>
      <c r="U106" s="65">
        <v>0</v>
      </c>
      <c r="V106" s="65">
        <v>0</v>
      </c>
      <c r="W106" s="65">
        <v>0</v>
      </c>
      <c r="X106" s="65">
        <v>0</v>
      </c>
      <c r="Y106" s="65">
        <v>0</v>
      </c>
      <c r="Z106" s="65">
        <v>0</v>
      </c>
      <c r="AA106" s="65">
        <v>0</v>
      </c>
      <c r="AB106" s="65">
        <v>0</v>
      </c>
      <c r="AC106" s="65">
        <v>0</v>
      </c>
      <c r="AD106" s="62">
        <v>0</v>
      </c>
      <c r="AE106" s="47">
        <f>+VLOOKUP($A106,'2017 Exceptions Report'!$B$2:$D$32,2,0)</f>
        <v>17</v>
      </c>
      <c r="AF106" s="47">
        <f>+VLOOKUP($A106,'2017 Exceptions Report'!$B$2:$D$32,3,0)</f>
        <v>18</v>
      </c>
      <c r="AG106" s="52" t="str">
        <f t="shared" si="14"/>
        <v>HE17</v>
      </c>
      <c r="AH106" s="52" t="str">
        <f t="shared" si="14"/>
        <v>HE18</v>
      </c>
      <c r="AI106" s="52" t="str">
        <f t="shared" si="11"/>
        <v>v</v>
      </c>
      <c r="AJ106" s="52" t="str">
        <f t="shared" si="12"/>
        <v>w</v>
      </c>
      <c r="AK106" s="52">
        <v>106</v>
      </c>
      <c r="AL106" s="53">
        <f t="shared" ca="1" si="15"/>
        <v>0</v>
      </c>
      <c r="AM106" s="54">
        <f t="shared" si="16"/>
        <v>43012</v>
      </c>
    </row>
    <row r="107" spans="1:39" x14ac:dyDescent="0.2">
      <c r="A107" s="47" t="str">
        <f t="shared" si="13"/>
        <v>CBP_DO-43017</v>
      </c>
      <c r="B107" s="47" t="s">
        <v>154</v>
      </c>
      <c r="C107" s="66" t="s">
        <v>136</v>
      </c>
      <c r="D107" s="67">
        <v>170</v>
      </c>
      <c r="E107" s="68">
        <v>43017.210416666669</v>
      </c>
      <c r="F107" s="69">
        <v>0</v>
      </c>
      <c r="G107" s="69">
        <v>0</v>
      </c>
      <c r="H107" s="69">
        <v>0</v>
      </c>
      <c r="I107" s="69">
        <v>0</v>
      </c>
      <c r="J107" s="69">
        <v>0</v>
      </c>
      <c r="K107" s="69">
        <v>0</v>
      </c>
      <c r="L107" s="69">
        <v>0</v>
      </c>
      <c r="M107" s="69">
        <v>0</v>
      </c>
      <c r="N107" s="69">
        <v>0</v>
      </c>
      <c r="O107" s="69">
        <v>0</v>
      </c>
      <c r="P107" s="69">
        <v>0</v>
      </c>
      <c r="Q107" s="69">
        <v>4.12</v>
      </c>
      <c r="R107" s="69">
        <v>4.12</v>
      </c>
      <c r="S107" s="69">
        <v>4.12</v>
      </c>
      <c r="T107" s="69">
        <v>4.12</v>
      </c>
      <c r="U107" s="69">
        <v>4.12</v>
      </c>
      <c r="V107" s="69">
        <v>4.12</v>
      </c>
      <c r="W107" s="69">
        <v>4.12</v>
      </c>
      <c r="X107" s="69">
        <v>4.12</v>
      </c>
      <c r="Y107" s="69">
        <v>0</v>
      </c>
      <c r="Z107" s="69">
        <v>0</v>
      </c>
      <c r="AA107" s="69">
        <v>0</v>
      </c>
      <c r="AB107" s="69">
        <v>0</v>
      </c>
      <c r="AC107" s="65">
        <v>0</v>
      </c>
      <c r="AD107" s="62">
        <v>0</v>
      </c>
      <c r="AE107" s="47">
        <f>+VLOOKUP($A107,'2017 Exceptions Report'!$B$2:$D$32,2,0)</f>
        <v>18</v>
      </c>
      <c r="AF107" s="47">
        <f>+VLOOKUP($A107,'2017 Exceptions Report'!$B$2:$D$32,3,0)</f>
        <v>19</v>
      </c>
      <c r="AG107" s="52" t="str">
        <f t="shared" si="14"/>
        <v>HE18</v>
      </c>
      <c r="AH107" s="52" t="str">
        <f t="shared" si="14"/>
        <v>HE19</v>
      </c>
      <c r="AI107" s="52" t="str">
        <f t="shared" si="11"/>
        <v>w</v>
      </c>
      <c r="AJ107" s="52" t="str">
        <f t="shared" si="12"/>
        <v>x</v>
      </c>
      <c r="AK107" s="52">
        <v>107</v>
      </c>
      <c r="AL107" s="53">
        <f t="shared" ca="1" si="15"/>
        <v>4.12</v>
      </c>
      <c r="AM107" s="54">
        <f t="shared" si="16"/>
        <v>43017</v>
      </c>
    </row>
    <row r="108" spans="1:39" x14ac:dyDescent="0.2">
      <c r="A108" s="47" t="str">
        <f t="shared" si="13"/>
        <v>CBP_DO-43017</v>
      </c>
      <c r="B108" s="47" t="s">
        <v>154</v>
      </c>
      <c r="C108" s="66" t="s">
        <v>138</v>
      </c>
      <c r="D108" s="67">
        <v>4</v>
      </c>
      <c r="E108" s="68">
        <v>43017.210416666669</v>
      </c>
      <c r="F108" s="69">
        <v>0</v>
      </c>
      <c r="G108" s="69">
        <v>0</v>
      </c>
      <c r="H108" s="69">
        <v>0</v>
      </c>
      <c r="I108" s="69">
        <v>0</v>
      </c>
      <c r="J108" s="69">
        <v>0</v>
      </c>
      <c r="K108" s="69">
        <v>0</v>
      </c>
      <c r="L108" s="69">
        <v>0</v>
      </c>
      <c r="M108" s="69">
        <v>0</v>
      </c>
      <c r="N108" s="69">
        <v>0</v>
      </c>
      <c r="O108" s="69">
        <v>0</v>
      </c>
      <c r="P108" s="69">
        <v>0</v>
      </c>
      <c r="Q108" s="69">
        <v>0.14000000000000001</v>
      </c>
      <c r="R108" s="69">
        <v>0.14000000000000001</v>
      </c>
      <c r="S108" s="69">
        <v>0.14000000000000001</v>
      </c>
      <c r="T108" s="69">
        <v>0.14000000000000001</v>
      </c>
      <c r="U108" s="69">
        <v>0.14000000000000001</v>
      </c>
      <c r="V108" s="69">
        <v>0.14000000000000001</v>
      </c>
      <c r="W108" s="69">
        <v>0.14000000000000001</v>
      </c>
      <c r="X108" s="69">
        <v>0.14000000000000001</v>
      </c>
      <c r="Y108" s="69">
        <v>0</v>
      </c>
      <c r="Z108" s="69">
        <v>0</v>
      </c>
      <c r="AA108" s="69">
        <v>0</v>
      </c>
      <c r="AB108" s="69">
        <v>0</v>
      </c>
      <c r="AC108" s="65">
        <v>0</v>
      </c>
      <c r="AD108" s="62">
        <v>0</v>
      </c>
      <c r="AE108" s="47">
        <f>+VLOOKUP($A108,'2017 Exceptions Report'!$B$2:$D$32,2,0)</f>
        <v>18</v>
      </c>
      <c r="AF108" s="47">
        <f>+VLOOKUP($A108,'2017 Exceptions Report'!$B$2:$D$32,3,0)</f>
        <v>19</v>
      </c>
      <c r="AG108" s="52" t="str">
        <f t="shared" si="14"/>
        <v>HE18</v>
      </c>
      <c r="AH108" s="52" t="str">
        <f t="shared" si="14"/>
        <v>HE19</v>
      </c>
      <c r="AI108" s="52" t="str">
        <f t="shared" si="11"/>
        <v>w</v>
      </c>
      <c r="AJ108" s="52" t="str">
        <f t="shared" si="12"/>
        <v>x</v>
      </c>
      <c r="AK108" s="52">
        <v>108</v>
      </c>
      <c r="AL108" s="53">
        <f t="shared" ca="1" si="15"/>
        <v>0.14000000000000001</v>
      </c>
      <c r="AM108" s="54">
        <f t="shared" si="16"/>
        <v>43017</v>
      </c>
    </row>
    <row r="109" spans="1:39" x14ac:dyDescent="0.2">
      <c r="A109" s="47" t="str">
        <f t="shared" si="13"/>
        <v>CBP_DO-43017</v>
      </c>
      <c r="B109" s="47" t="s">
        <v>154</v>
      </c>
      <c r="C109" s="66" t="s">
        <v>141</v>
      </c>
      <c r="D109" s="67">
        <v>0</v>
      </c>
      <c r="E109" s="68">
        <v>43017.210416666669</v>
      </c>
      <c r="F109" s="69">
        <v>0</v>
      </c>
      <c r="G109" s="69">
        <v>0</v>
      </c>
      <c r="H109" s="69">
        <v>0</v>
      </c>
      <c r="I109" s="69">
        <v>0</v>
      </c>
      <c r="J109" s="69">
        <v>0</v>
      </c>
      <c r="K109" s="69">
        <v>0</v>
      </c>
      <c r="L109" s="69">
        <v>0</v>
      </c>
      <c r="M109" s="69">
        <v>0</v>
      </c>
      <c r="N109" s="69">
        <v>0</v>
      </c>
      <c r="O109" s="69">
        <v>0</v>
      </c>
      <c r="P109" s="69">
        <v>0</v>
      </c>
      <c r="Q109" s="69">
        <v>0</v>
      </c>
      <c r="R109" s="69">
        <v>0</v>
      </c>
      <c r="S109" s="69">
        <v>0</v>
      </c>
      <c r="T109" s="69">
        <v>0</v>
      </c>
      <c r="U109" s="69">
        <v>0</v>
      </c>
      <c r="V109" s="69">
        <v>0</v>
      </c>
      <c r="W109" s="69">
        <v>0</v>
      </c>
      <c r="X109" s="69">
        <v>0</v>
      </c>
      <c r="Y109" s="69">
        <v>0</v>
      </c>
      <c r="Z109" s="69">
        <v>0</v>
      </c>
      <c r="AA109" s="69">
        <v>0</v>
      </c>
      <c r="AB109" s="69">
        <v>0</v>
      </c>
      <c r="AC109" s="65">
        <v>0</v>
      </c>
      <c r="AD109" s="62">
        <v>0</v>
      </c>
      <c r="AE109" s="47">
        <f>+VLOOKUP($A109,'2017 Exceptions Report'!$B$2:$D$32,2,0)</f>
        <v>18</v>
      </c>
      <c r="AF109" s="47">
        <f>+VLOOKUP($A109,'2017 Exceptions Report'!$B$2:$D$32,3,0)</f>
        <v>19</v>
      </c>
      <c r="AG109" s="52" t="str">
        <f t="shared" si="14"/>
        <v>HE18</v>
      </c>
      <c r="AH109" s="52" t="str">
        <f t="shared" si="14"/>
        <v>HE19</v>
      </c>
      <c r="AI109" s="52" t="str">
        <f t="shared" si="11"/>
        <v>w</v>
      </c>
      <c r="AJ109" s="52" t="str">
        <f t="shared" si="12"/>
        <v>x</v>
      </c>
      <c r="AK109" s="52">
        <v>109</v>
      </c>
      <c r="AL109" s="53">
        <f t="shared" ca="1" si="15"/>
        <v>0</v>
      </c>
      <c r="AM109" s="54">
        <f t="shared" si="16"/>
        <v>43017</v>
      </c>
    </row>
    <row r="110" spans="1:39" x14ac:dyDescent="0.2">
      <c r="A110" s="47" t="str">
        <f t="shared" si="13"/>
        <v>CBP_DO-43024</v>
      </c>
      <c r="B110" s="47" t="s">
        <v>154</v>
      </c>
      <c r="C110" s="62" t="s">
        <v>136</v>
      </c>
      <c r="D110" s="63">
        <v>170</v>
      </c>
      <c r="E110" s="64">
        <v>43024.210416666669</v>
      </c>
      <c r="F110" s="65">
        <v>0</v>
      </c>
      <c r="G110" s="65">
        <v>0</v>
      </c>
      <c r="H110" s="65">
        <v>0</v>
      </c>
      <c r="I110" s="65">
        <v>0</v>
      </c>
      <c r="J110" s="65">
        <v>0</v>
      </c>
      <c r="K110" s="65">
        <v>0</v>
      </c>
      <c r="L110" s="65">
        <v>0</v>
      </c>
      <c r="M110" s="65">
        <v>0</v>
      </c>
      <c r="N110" s="65">
        <v>0</v>
      </c>
      <c r="O110" s="65">
        <v>0</v>
      </c>
      <c r="P110" s="65">
        <v>0</v>
      </c>
      <c r="Q110" s="65">
        <v>4.12</v>
      </c>
      <c r="R110" s="65">
        <v>4.12</v>
      </c>
      <c r="S110" s="65">
        <v>4.12</v>
      </c>
      <c r="T110" s="65">
        <v>4.12</v>
      </c>
      <c r="U110" s="65">
        <v>4.12</v>
      </c>
      <c r="V110" s="65">
        <v>4.12</v>
      </c>
      <c r="W110" s="65">
        <v>4.12</v>
      </c>
      <c r="X110" s="65">
        <v>4.12</v>
      </c>
      <c r="Y110" s="65">
        <v>0</v>
      </c>
      <c r="Z110" s="65">
        <v>0</v>
      </c>
      <c r="AA110" s="65">
        <v>0</v>
      </c>
      <c r="AB110" s="65">
        <v>0</v>
      </c>
      <c r="AC110" s="65">
        <v>0</v>
      </c>
      <c r="AD110" s="62">
        <v>0</v>
      </c>
      <c r="AE110" s="47">
        <f>+VLOOKUP($A110,'2017 Exceptions Report'!$B$2:$D$32,2,0)</f>
        <v>18</v>
      </c>
      <c r="AF110" s="47">
        <f>+VLOOKUP($A110,'2017 Exceptions Report'!$B$2:$D$32,3,0)</f>
        <v>19</v>
      </c>
      <c r="AG110" s="52" t="str">
        <f t="shared" si="14"/>
        <v>HE18</v>
      </c>
      <c r="AH110" s="52" t="str">
        <f t="shared" si="14"/>
        <v>HE19</v>
      </c>
      <c r="AI110" s="52" t="str">
        <f t="shared" si="11"/>
        <v>w</v>
      </c>
      <c r="AJ110" s="52" t="str">
        <f t="shared" si="12"/>
        <v>x</v>
      </c>
      <c r="AK110" s="52">
        <v>110</v>
      </c>
      <c r="AL110" s="53">
        <f t="shared" ca="1" si="15"/>
        <v>4.12</v>
      </c>
      <c r="AM110" s="54">
        <f t="shared" si="16"/>
        <v>43024</v>
      </c>
    </row>
    <row r="111" spans="1:39" x14ac:dyDescent="0.2">
      <c r="A111" s="47" t="str">
        <f t="shared" si="13"/>
        <v>CBP_DO-43024</v>
      </c>
      <c r="B111" s="47" t="s">
        <v>154</v>
      </c>
      <c r="C111" s="62" t="s">
        <v>138</v>
      </c>
      <c r="D111" s="63">
        <v>4</v>
      </c>
      <c r="E111" s="64">
        <v>43024.210416666669</v>
      </c>
      <c r="F111" s="65">
        <v>0</v>
      </c>
      <c r="G111" s="65">
        <v>0</v>
      </c>
      <c r="H111" s="65">
        <v>0</v>
      </c>
      <c r="I111" s="65">
        <v>0</v>
      </c>
      <c r="J111" s="65">
        <v>0</v>
      </c>
      <c r="K111" s="65">
        <v>0</v>
      </c>
      <c r="L111" s="65">
        <v>0</v>
      </c>
      <c r="M111" s="65">
        <v>0</v>
      </c>
      <c r="N111" s="65">
        <v>0</v>
      </c>
      <c r="O111" s="65">
        <v>0</v>
      </c>
      <c r="P111" s="65">
        <v>0</v>
      </c>
      <c r="Q111" s="65">
        <v>0.14000000000000001</v>
      </c>
      <c r="R111" s="65">
        <v>0.14000000000000001</v>
      </c>
      <c r="S111" s="65">
        <v>0.14000000000000001</v>
      </c>
      <c r="T111" s="65">
        <v>0.14000000000000001</v>
      </c>
      <c r="U111" s="65">
        <v>0.14000000000000001</v>
      </c>
      <c r="V111" s="65">
        <v>0.14000000000000001</v>
      </c>
      <c r="W111" s="65">
        <v>0.14000000000000001</v>
      </c>
      <c r="X111" s="65">
        <v>0.14000000000000001</v>
      </c>
      <c r="Y111" s="65">
        <v>0</v>
      </c>
      <c r="Z111" s="65">
        <v>0</v>
      </c>
      <c r="AA111" s="65">
        <v>0</v>
      </c>
      <c r="AB111" s="65">
        <v>0</v>
      </c>
      <c r="AC111" s="65">
        <v>0</v>
      </c>
      <c r="AD111" s="62">
        <v>0</v>
      </c>
      <c r="AE111" s="47">
        <f>+VLOOKUP($A111,'2017 Exceptions Report'!$B$2:$D$32,2,0)</f>
        <v>18</v>
      </c>
      <c r="AF111" s="47">
        <f>+VLOOKUP($A111,'2017 Exceptions Report'!$B$2:$D$32,3,0)</f>
        <v>19</v>
      </c>
      <c r="AG111" s="52" t="str">
        <f t="shared" si="14"/>
        <v>HE18</v>
      </c>
      <c r="AH111" s="52" t="str">
        <f t="shared" si="14"/>
        <v>HE19</v>
      </c>
      <c r="AI111" s="52" t="str">
        <f t="shared" si="11"/>
        <v>w</v>
      </c>
      <c r="AJ111" s="52" t="str">
        <f t="shared" si="12"/>
        <v>x</v>
      </c>
      <c r="AK111" s="52">
        <v>111</v>
      </c>
      <c r="AL111" s="53">
        <f t="shared" ca="1" si="15"/>
        <v>0.14000000000000001</v>
      </c>
      <c r="AM111" s="54">
        <f t="shared" si="16"/>
        <v>43024</v>
      </c>
    </row>
    <row r="112" spans="1:39" x14ac:dyDescent="0.2">
      <c r="A112" s="47" t="str">
        <f t="shared" si="13"/>
        <v>CBP_DO-43024</v>
      </c>
      <c r="B112" s="47" t="s">
        <v>154</v>
      </c>
      <c r="C112" s="62" t="s">
        <v>141</v>
      </c>
      <c r="D112" s="63">
        <v>0</v>
      </c>
      <c r="E112" s="64">
        <v>43024.210416666669</v>
      </c>
      <c r="F112" s="65">
        <v>0</v>
      </c>
      <c r="G112" s="65">
        <v>0</v>
      </c>
      <c r="H112" s="65">
        <v>0</v>
      </c>
      <c r="I112" s="65">
        <v>0</v>
      </c>
      <c r="J112" s="65">
        <v>0</v>
      </c>
      <c r="K112" s="65">
        <v>0</v>
      </c>
      <c r="L112" s="65">
        <v>0</v>
      </c>
      <c r="M112" s="65">
        <v>0</v>
      </c>
      <c r="N112" s="65">
        <v>0</v>
      </c>
      <c r="O112" s="65">
        <v>0</v>
      </c>
      <c r="P112" s="65">
        <v>0</v>
      </c>
      <c r="Q112" s="65">
        <v>0</v>
      </c>
      <c r="R112" s="65">
        <v>0</v>
      </c>
      <c r="S112" s="65">
        <v>0</v>
      </c>
      <c r="T112" s="65">
        <v>0</v>
      </c>
      <c r="U112" s="65">
        <v>0</v>
      </c>
      <c r="V112" s="65">
        <v>0</v>
      </c>
      <c r="W112" s="65">
        <v>0</v>
      </c>
      <c r="X112" s="65">
        <v>0</v>
      </c>
      <c r="Y112" s="65">
        <v>0</v>
      </c>
      <c r="Z112" s="65">
        <v>0</v>
      </c>
      <c r="AA112" s="65">
        <v>0</v>
      </c>
      <c r="AB112" s="65">
        <v>0</v>
      </c>
      <c r="AC112" s="65">
        <v>0</v>
      </c>
      <c r="AD112" s="62">
        <v>0</v>
      </c>
      <c r="AE112" s="47">
        <f>+VLOOKUP($A112,'2017 Exceptions Report'!$B$2:$D$32,2,0)</f>
        <v>18</v>
      </c>
      <c r="AF112" s="47">
        <f>+VLOOKUP($A112,'2017 Exceptions Report'!$B$2:$D$32,3,0)</f>
        <v>19</v>
      </c>
      <c r="AG112" s="52" t="str">
        <f t="shared" ref="AG112:AH127" si="17">+CONCATENATE("HE",AE112)</f>
        <v>HE18</v>
      </c>
      <c r="AH112" s="52" t="str">
        <f t="shared" si="17"/>
        <v>HE19</v>
      </c>
      <c r="AI112" s="52" t="str">
        <f t="shared" si="11"/>
        <v>w</v>
      </c>
      <c r="AJ112" s="52" t="str">
        <f t="shared" si="12"/>
        <v>x</v>
      </c>
      <c r="AK112" s="52">
        <v>112</v>
      </c>
      <c r="AL112" s="53">
        <f t="shared" ca="1" si="15"/>
        <v>0</v>
      </c>
      <c r="AM112" s="54">
        <f t="shared" si="16"/>
        <v>43024</v>
      </c>
    </row>
    <row r="113" spans="1:39" x14ac:dyDescent="0.2">
      <c r="A113" s="47" t="str">
        <f t="shared" si="13"/>
        <v>CBP_DO-43031</v>
      </c>
      <c r="B113" s="47" t="s">
        <v>154</v>
      </c>
      <c r="C113" s="62" t="s">
        <v>136</v>
      </c>
      <c r="D113" s="63">
        <v>170</v>
      </c>
      <c r="E113" s="64">
        <v>43031.210416666669</v>
      </c>
      <c r="F113" s="65">
        <v>0</v>
      </c>
      <c r="G113" s="65">
        <v>0</v>
      </c>
      <c r="H113" s="65">
        <v>0</v>
      </c>
      <c r="I113" s="65">
        <v>0</v>
      </c>
      <c r="J113" s="65">
        <v>0</v>
      </c>
      <c r="K113" s="65">
        <v>0</v>
      </c>
      <c r="L113" s="65">
        <v>0</v>
      </c>
      <c r="M113" s="65">
        <v>0</v>
      </c>
      <c r="N113" s="65">
        <v>0</v>
      </c>
      <c r="O113" s="65">
        <v>0</v>
      </c>
      <c r="P113" s="65">
        <v>0</v>
      </c>
      <c r="Q113" s="65">
        <v>4.12</v>
      </c>
      <c r="R113" s="65">
        <v>4.12</v>
      </c>
      <c r="S113" s="65">
        <v>4.12</v>
      </c>
      <c r="T113" s="65">
        <v>4.12</v>
      </c>
      <c r="U113" s="65">
        <v>4.12</v>
      </c>
      <c r="V113" s="65">
        <v>4.12</v>
      </c>
      <c r="W113" s="65">
        <v>4.12</v>
      </c>
      <c r="X113" s="65">
        <v>4.12</v>
      </c>
      <c r="Y113" s="65">
        <v>0</v>
      </c>
      <c r="Z113" s="65">
        <v>0</v>
      </c>
      <c r="AA113" s="65">
        <v>0</v>
      </c>
      <c r="AB113" s="65">
        <v>0</v>
      </c>
      <c r="AC113" s="65">
        <v>0</v>
      </c>
      <c r="AD113" s="62">
        <v>0</v>
      </c>
      <c r="AE113" s="47" t="e">
        <f>+VLOOKUP($A113,'2017 Exceptions Report'!$B$2:$D$32,2,0)</f>
        <v>#N/A</v>
      </c>
      <c r="AF113" s="47" t="e">
        <f>+VLOOKUP($A113,'2017 Exceptions Report'!$B$2:$D$32,3,0)</f>
        <v>#N/A</v>
      </c>
      <c r="AG113" s="52" t="e">
        <f t="shared" si="17"/>
        <v>#N/A</v>
      </c>
      <c r="AH113" s="52" t="e">
        <f t="shared" si="17"/>
        <v>#N/A</v>
      </c>
      <c r="AI113" s="52" t="e">
        <f t="shared" si="11"/>
        <v>#N/A</v>
      </c>
      <c r="AJ113" s="52" t="e">
        <f t="shared" si="12"/>
        <v>#N/A</v>
      </c>
      <c r="AK113" s="52">
        <v>113</v>
      </c>
      <c r="AL113" s="53" t="e">
        <f t="shared" ca="1" si="15"/>
        <v>#N/A</v>
      </c>
      <c r="AM113" s="54">
        <f t="shared" si="16"/>
        <v>43031</v>
      </c>
    </row>
    <row r="114" spans="1:39" x14ac:dyDescent="0.2">
      <c r="A114" s="47" t="str">
        <f t="shared" si="13"/>
        <v>CBP_DO-43031</v>
      </c>
      <c r="B114" s="47" t="s">
        <v>154</v>
      </c>
      <c r="C114" s="62" t="s">
        <v>138</v>
      </c>
      <c r="D114" s="63">
        <v>4</v>
      </c>
      <c r="E114" s="64">
        <v>43031.210416666669</v>
      </c>
      <c r="F114" s="65">
        <v>0</v>
      </c>
      <c r="G114" s="65">
        <v>0</v>
      </c>
      <c r="H114" s="65">
        <v>0</v>
      </c>
      <c r="I114" s="65">
        <v>0</v>
      </c>
      <c r="J114" s="65">
        <v>0</v>
      </c>
      <c r="K114" s="65">
        <v>0</v>
      </c>
      <c r="L114" s="65">
        <v>0</v>
      </c>
      <c r="M114" s="65">
        <v>0</v>
      </c>
      <c r="N114" s="65">
        <v>0</v>
      </c>
      <c r="O114" s="65">
        <v>0</v>
      </c>
      <c r="P114" s="65">
        <v>0</v>
      </c>
      <c r="Q114" s="65">
        <v>0.14000000000000001</v>
      </c>
      <c r="R114" s="65">
        <v>0.14000000000000001</v>
      </c>
      <c r="S114" s="65">
        <v>0.14000000000000001</v>
      </c>
      <c r="T114" s="65">
        <v>0.14000000000000001</v>
      </c>
      <c r="U114" s="65">
        <v>0.14000000000000001</v>
      </c>
      <c r="V114" s="65">
        <v>0.14000000000000001</v>
      </c>
      <c r="W114" s="65">
        <v>0.14000000000000001</v>
      </c>
      <c r="X114" s="65">
        <v>0.14000000000000001</v>
      </c>
      <c r="Y114" s="65">
        <v>0</v>
      </c>
      <c r="Z114" s="65">
        <v>0</v>
      </c>
      <c r="AA114" s="65">
        <v>0</v>
      </c>
      <c r="AB114" s="65">
        <v>0</v>
      </c>
      <c r="AC114" s="65">
        <v>0</v>
      </c>
      <c r="AD114" s="62">
        <v>0</v>
      </c>
      <c r="AE114" s="47" t="e">
        <f>+VLOOKUP($A114,'2017 Exceptions Report'!$B$2:$D$32,2,0)</f>
        <v>#N/A</v>
      </c>
      <c r="AF114" s="47" t="e">
        <f>+VLOOKUP($A114,'2017 Exceptions Report'!$B$2:$D$32,3,0)</f>
        <v>#N/A</v>
      </c>
      <c r="AG114" s="52" t="e">
        <f t="shared" si="17"/>
        <v>#N/A</v>
      </c>
      <c r="AH114" s="52" t="e">
        <f t="shared" si="17"/>
        <v>#N/A</v>
      </c>
      <c r="AI114" s="52" t="e">
        <f t="shared" si="11"/>
        <v>#N/A</v>
      </c>
      <c r="AJ114" s="52" t="e">
        <f t="shared" si="12"/>
        <v>#N/A</v>
      </c>
      <c r="AK114" s="52">
        <v>114</v>
      </c>
      <c r="AL114" s="53" t="e">
        <f t="shared" ca="1" si="15"/>
        <v>#N/A</v>
      </c>
      <c r="AM114" s="54">
        <f t="shared" si="16"/>
        <v>43031</v>
      </c>
    </row>
    <row r="115" spans="1:39" x14ac:dyDescent="0.2">
      <c r="A115" s="47" t="str">
        <f t="shared" si="13"/>
        <v>CBP_DO-43031</v>
      </c>
      <c r="B115" s="47" t="s">
        <v>154</v>
      </c>
      <c r="C115" s="62" t="s">
        <v>141</v>
      </c>
      <c r="D115" s="63">
        <v>0</v>
      </c>
      <c r="E115" s="64">
        <v>43031.210416666669</v>
      </c>
      <c r="F115" s="65">
        <v>0</v>
      </c>
      <c r="G115" s="65">
        <v>0</v>
      </c>
      <c r="H115" s="65">
        <v>0</v>
      </c>
      <c r="I115" s="65">
        <v>0</v>
      </c>
      <c r="J115" s="65">
        <v>0</v>
      </c>
      <c r="K115" s="65">
        <v>0</v>
      </c>
      <c r="L115" s="65">
        <v>0</v>
      </c>
      <c r="M115" s="65">
        <v>0</v>
      </c>
      <c r="N115" s="65">
        <v>0</v>
      </c>
      <c r="O115" s="65">
        <v>0</v>
      </c>
      <c r="P115" s="65">
        <v>0</v>
      </c>
      <c r="Q115" s="65">
        <v>0</v>
      </c>
      <c r="R115" s="65">
        <v>0</v>
      </c>
      <c r="S115" s="65">
        <v>0</v>
      </c>
      <c r="T115" s="65">
        <v>0</v>
      </c>
      <c r="U115" s="65">
        <v>0</v>
      </c>
      <c r="V115" s="65">
        <v>0</v>
      </c>
      <c r="W115" s="65">
        <v>0</v>
      </c>
      <c r="X115" s="65">
        <v>0</v>
      </c>
      <c r="Y115" s="65">
        <v>0</v>
      </c>
      <c r="Z115" s="65">
        <v>0</v>
      </c>
      <c r="AA115" s="65">
        <v>0</v>
      </c>
      <c r="AB115" s="65">
        <v>0</v>
      </c>
      <c r="AC115" s="65">
        <v>0</v>
      </c>
      <c r="AD115" s="62">
        <v>0</v>
      </c>
      <c r="AE115" s="47" t="e">
        <f>+VLOOKUP($A115,'2017 Exceptions Report'!$B$2:$D$32,2,0)</f>
        <v>#N/A</v>
      </c>
      <c r="AF115" s="47" t="e">
        <f>+VLOOKUP($A115,'2017 Exceptions Report'!$B$2:$D$32,3,0)</f>
        <v>#N/A</v>
      </c>
      <c r="AG115" s="52" t="e">
        <f t="shared" si="17"/>
        <v>#N/A</v>
      </c>
      <c r="AH115" s="52" t="e">
        <f t="shared" si="17"/>
        <v>#N/A</v>
      </c>
      <c r="AI115" s="52" t="e">
        <f t="shared" si="11"/>
        <v>#N/A</v>
      </c>
      <c r="AJ115" s="52" t="e">
        <f t="shared" si="12"/>
        <v>#N/A</v>
      </c>
      <c r="AK115" s="52">
        <v>115</v>
      </c>
      <c r="AL115" s="53" t="e">
        <f t="shared" ca="1" si="15"/>
        <v>#N/A</v>
      </c>
      <c r="AM115" s="54">
        <f t="shared" si="16"/>
        <v>43031</v>
      </c>
    </row>
    <row r="116" spans="1:39" x14ac:dyDescent="0.2">
      <c r="A116" s="47" t="str">
        <f t="shared" si="13"/>
        <v>CBP_DA-43026</v>
      </c>
      <c r="B116" s="47" t="s">
        <v>155</v>
      </c>
      <c r="C116" s="62" t="s">
        <v>142</v>
      </c>
      <c r="D116" s="63">
        <v>69</v>
      </c>
      <c r="E116" s="64">
        <v>43026.211296296293</v>
      </c>
      <c r="F116" s="65">
        <v>0</v>
      </c>
      <c r="G116" s="65">
        <v>0</v>
      </c>
      <c r="H116" s="65">
        <v>0</v>
      </c>
      <c r="I116" s="65">
        <v>0</v>
      </c>
      <c r="J116" s="65">
        <v>0</v>
      </c>
      <c r="K116" s="65">
        <v>0</v>
      </c>
      <c r="L116" s="65">
        <v>0</v>
      </c>
      <c r="M116" s="65">
        <v>0</v>
      </c>
      <c r="N116" s="65">
        <v>0</v>
      </c>
      <c r="O116" s="65">
        <v>0</v>
      </c>
      <c r="P116" s="65">
        <v>0</v>
      </c>
      <c r="Q116" s="65">
        <v>3.7799999117851257E-2</v>
      </c>
      <c r="R116" s="65">
        <v>3.7799999117851257E-2</v>
      </c>
      <c r="S116" s="65">
        <v>3.7799999117851257E-2</v>
      </c>
      <c r="T116" s="65">
        <v>3.7799999117851257E-2</v>
      </c>
      <c r="U116" s="65">
        <v>3.7799999117851257E-2</v>
      </c>
      <c r="V116" s="65">
        <v>3.7799999117851257E-2</v>
      </c>
      <c r="W116" s="65">
        <v>3.7799999117851257E-2</v>
      </c>
      <c r="X116" s="65">
        <v>3.7799999117851257E-2</v>
      </c>
      <c r="Y116" s="65">
        <v>0</v>
      </c>
      <c r="Z116" s="65">
        <v>0</v>
      </c>
      <c r="AA116" s="65">
        <v>0</v>
      </c>
      <c r="AB116" s="65">
        <v>0</v>
      </c>
      <c r="AC116" s="65">
        <v>0</v>
      </c>
      <c r="AD116" s="62">
        <v>0</v>
      </c>
      <c r="AE116" s="47">
        <f>+VLOOKUP($A116,'2017 Exceptions Report'!$B$2:$D$32,2,0)</f>
        <v>18</v>
      </c>
      <c r="AF116" s="47">
        <f>+VLOOKUP($A116,'2017 Exceptions Report'!$B$2:$D$32,3,0)</f>
        <v>19</v>
      </c>
      <c r="AG116" s="52" t="str">
        <f t="shared" si="17"/>
        <v>HE18</v>
      </c>
      <c r="AH116" s="52" t="str">
        <f t="shared" si="17"/>
        <v>HE19</v>
      </c>
      <c r="AI116" s="52" t="str">
        <f t="shared" si="11"/>
        <v>w</v>
      </c>
      <c r="AJ116" s="52" t="str">
        <f t="shared" si="12"/>
        <v>x</v>
      </c>
      <c r="AK116" s="52">
        <v>116</v>
      </c>
      <c r="AL116" s="53">
        <f t="shared" ca="1" si="15"/>
        <v>3.7799999117851257E-2</v>
      </c>
      <c r="AM116" s="54">
        <f t="shared" si="16"/>
        <v>43026</v>
      </c>
    </row>
    <row r="117" spans="1:39" x14ac:dyDescent="0.2">
      <c r="A117" s="47" t="str">
        <f t="shared" si="13"/>
        <v>CBP_DA-43026</v>
      </c>
      <c r="B117" s="47" t="s">
        <v>155</v>
      </c>
      <c r="C117" s="62" t="s">
        <v>143</v>
      </c>
      <c r="D117" s="63">
        <v>0</v>
      </c>
      <c r="E117" s="64">
        <v>43026.211296296293</v>
      </c>
      <c r="F117" s="65">
        <v>0</v>
      </c>
      <c r="G117" s="65">
        <v>0</v>
      </c>
      <c r="H117" s="65">
        <v>0</v>
      </c>
      <c r="I117" s="65">
        <v>0</v>
      </c>
      <c r="J117" s="65">
        <v>0</v>
      </c>
      <c r="K117" s="65">
        <v>0</v>
      </c>
      <c r="L117" s="65">
        <v>0</v>
      </c>
      <c r="M117" s="65">
        <v>0</v>
      </c>
      <c r="N117" s="65">
        <v>0</v>
      </c>
      <c r="O117" s="65">
        <v>0</v>
      </c>
      <c r="P117" s="65">
        <v>0</v>
      </c>
      <c r="Q117" s="65">
        <v>0.18143999576568604</v>
      </c>
      <c r="R117" s="65">
        <v>0.18143999576568604</v>
      </c>
      <c r="S117" s="65">
        <v>0.18143999576568604</v>
      </c>
      <c r="T117" s="65">
        <v>0.18143999576568604</v>
      </c>
      <c r="U117" s="65">
        <v>0.18143999576568604</v>
      </c>
      <c r="V117" s="65">
        <v>0.18143999576568604</v>
      </c>
      <c r="W117" s="65">
        <v>0.18143999576568604</v>
      </c>
      <c r="X117" s="65">
        <v>0.18143999576568604</v>
      </c>
      <c r="Y117" s="65">
        <v>0</v>
      </c>
      <c r="Z117" s="65">
        <v>0</v>
      </c>
      <c r="AA117" s="65">
        <v>0</v>
      </c>
      <c r="AB117" s="65">
        <v>0</v>
      </c>
      <c r="AC117" s="65">
        <v>0</v>
      </c>
      <c r="AD117" s="62">
        <v>0</v>
      </c>
      <c r="AE117" s="47">
        <f>+VLOOKUP($A117,'2017 Exceptions Report'!$B$2:$D$32,2,0)</f>
        <v>18</v>
      </c>
      <c r="AF117" s="47">
        <f>+VLOOKUP($A117,'2017 Exceptions Report'!$B$2:$D$32,3,0)</f>
        <v>19</v>
      </c>
      <c r="AG117" s="52" t="str">
        <f t="shared" si="17"/>
        <v>HE18</v>
      </c>
      <c r="AH117" s="52" t="str">
        <f t="shared" si="17"/>
        <v>HE19</v>
      </c>
      <c r="AI117" s="52" t="str">
        <f t="shared" si="11"/>
        <v>w</v>
      </c>
      <c r="AJ117" s="52" t="str">
        <f t="shared" si="12"/>
        <v>x</v>
      </c>
      <c r="AK117" s="52">
        <v>117</v>
      </c>
      <c r="AL117" s="53">
        <f t="shared" ca="1" si="15"/>
        <v>0.18143999576568604</v>
      </c>
      <c r="AM117" s="54">
        <f t="shared" si="16"/>
        <v>43026</v>
      </c>
    </row>
    <row r="118" spans="1:39" x14ac:dyDescent="0.2">
      <c r="A118" s="47" t="str">
        <f t="shared" si="13"/>
        <v>CBP_DA-43026</v>
      </c>
      <c r="B118" s="47" t="s">
        <v>155</v>
      </c>
      <c r="C118" s="62" t="s">
        <v>144</v>
      </c>
      <c r="D118" s="63">
        <v>0</v>
      </c>
      <c r="E118" s="64">
        <v>43026.211296296293</v>
      </c>
      <c r="F118" s="65">
        <v>0</v>
      </c>
      <c r="G118" s="65">
        <v>0</v>
      </c>
      <c r="H118" s="65">
        <v>0</v>
      </c>
      <c r="I118" s="65">
        <v>0</v>
      </c>
      <c r="J118" s="65">
        <v>0</v>
      </c>
      <c r="K118" s="65">
        <v>0</v>
      </c>
      <c r="L118" s="65">
        <v>0</v>
      </c>
      <c r="M118" s="65">
        <v>0</v>
      </c>
      <c r="N118" s="65">
        <v>0</v>
      </c>
      <c r="O118" s="65">
        <v>0</v>
      </c>
      <c r="P118" s="65">
        <v>0</v>
      </c>
      <c r="Q118" s="65">
        <v>0</v>
      </c>
      <c r="R118" s="65">
        <v>0</v>
      </c>
      <c r="S118" s="65">
        <v>0</v>
      </c>
      <c r="T118" s="65">
        <v>0</v>
      </c>
      <c r="U118" s="65">
        <v>0</v>
      </c>
      <c r="V118" s="65">
        <v>0</v>
      </c>
      <c r="W118" s="65">
        <v>0</v>
      </c>
      <c r="X118" s="65">
        <v>0</v>
      </c>
      <c r="Y118" s="65">
        <v>0</v>
      </c>
      <c r="Z118" s="65">
        <v>0</v>
      </c>
      <c r="AA118" s="65">
        <v>0</v>
      </c>
      <c r="AB118" s="65">
        <v>0</v>
      </c>
      <c r="AC118" s="65">
        <v>0</v>
      </c>
      <c r="AD118" s="62">
        <v>0</v>
      </c>
      <c r="AE118" s="47">
        <f>+VLOOKUP($A118,'2017 Exceptions Report'!$B$2:$D$32,2,0)</f>
        <v>18</v>
      </c>
      <c r="AF118" s="47">
        <f>+VLOOKUP($A118,'2017 Exceptions Report'!$B$2:$D$32,3,0)</f>
        <v>19</v>
      </c>
      <c r="AG118" s="52" t="str">
        <f t="shared" si="17"/>
        <v>HE18</v>
      </c>
      <c r="AH118" s="52" t="str">
        <f t="shared" si="17"/>
        <v>HE19</v>
      </c>
      <c r="AI118" s="52" t="str">
        <f t="shared" si="11"/>
        <v>w</v>
      </c>
      <c r="AJ118" s="52" t="str">
        <f t="shared" si="12"/>
        <v>x</v>
      </c>
      <c r="AK118" s="52">
        <v>118</v>
      </c>
      <c r="AL118" s="53">
        <f t="shared" ca="1" si="15"/>
        <v>0</v>
      </c>
      <c r="AM118" s="54">
        <f t="shared" si="16"/>
        <v>43026</v>
      </c>
    </row>
    <row r="119" spans="1:39" x14ac:dyDescent="0.2">
      <c r="A119" s="47" t="str">
        <f t="shared" si="13"/>
        <v>CBP_DA-43034</v>
      </c>
      <c r="B119" s="47" t="s">
        <v>155</v>
      </c>
      <c r="C119" s="62" t="s">
        <v>142</v>
      </c>
      <c r="D119" s="63">
        <v>69</v>
      </c>
      <c r="E119" s="64">
        <v>43034.2112037037</v>
      </c>
      <c r="F119" s="65">
        <v>0</v>
      </c>
      <c r="G119" s="65">
        <v>0</v>
      </c>
      <c r="H119" s="65">
        <v>0</v>
      </c>
      <c r="I119" s="65">
        <v>0</v>
      </c>
      <c r="J119" s="65">
        <v>0</v>
      </c>
      <c r="K119" s="65">
        <v>0</v>
      </c>
      <c r="L119" s="65">
        <v>0</v>
      </c>
      <c r="M119" s="65">
        <v>0</v>
      </c>
      <c r="N119" s="65">
        <v>0</v>
      </c>
      <c r="O119" s="65">
        <v>0</v>
      </c>
      <c r="P119" s="65">
        <v>0</v>
      </c>
      <c r="Q119" s="65">
        <v>3.7799999117851257E-2</v>
      </c>
      <c r="R119" s="65">
        <v>3.7799999117851257E-2</v>
      </c>
      <c r="S119" s="65">
        <v>3.7799999117851257E-2</v>
      </c>
      <c r="T119" s="65">
        <v>3.7799999117851257E-2</v>
      </c>
      <c r="U119" s="65">
        <v>3.7799999117851257E-2</v>
      </c>
      <c r="V119" s="65">
        <v>3.7799999117851257E-2</v>
      </c>
      <c r="W119" s="65">
        <v>3.7799999117851257E-2</v>
      </c>
      <c r="X119" s="65">
        <v>3.7799999117851257E-2</v>
      </c>
      <c r="Y119" s="65">
        <v>0</v>
      </c>
      <c r="Z119" s="65">
        <v>0</v>
      </c>
      <c r="AA119" s="65">
        <v>0</v>
      </c>
      <c r="AB119" s="65">
        <v>0</v>
      </c>
      <c r="AC119" s="65">
        <v>0</v>
      </c>
      <c r="AD119" s="62">
        <v>0</v>
      </c>
      <c r="AE119" s="47" t="e">
        <f>+VLOOKUP($A119,'2017 Exceptions Report'!$B$2:$D$32,2,0)</f>
        <v>#N/A</v>
      </c>
      <c r="AF119" s="47" t="e">
        <f>+VLOOKUP($A119,'2017 Exceptions Report'!$B$2:$D$32,3,0)</f>
        <v>#N/A</v>
      </c>
      <c r="AG119" s="52" t="e">
        <f t="shared" si="17"/>
        <v>#N/A</v>
      </c>
      <c r="AH119" s="52" t="e">
        <f t="shared" si="17"/>
        <v>#N/A</v>
      </c>
      <c r="AI119" s="52" t="e">
        <f t="shared" si="11"/>
        <v>#N/A</v>
      </c>
      <c r="AJ119" s="52" t="e">
        <f t="shared" si="12"/>
        <v>#N/A</v>
      </c>
      <c r="AK119" s="52">
        <v>119</v>
      </c>
      <c r="AL119" s="53" t="e">
        <f t="shared" ca="1" si="15"/>
        <v>#N/A</v>
      </c>
      <c r="AM119" s="54">
        <f t="shared" si="16"/>
        <v>43034</v>
      </c>
    </row>
    <row r="120" spans="1:39" x14ac:dyDescent="0.2">
      <c r="A120" s="47" t="str">
        <f t="shared" si="13"/>
        <v>CBP_DA-43034</v>
      </c>
      <c r="B120" s="47" t="s">
        <v>155</v>
      </c>
      <c r="C120" s="62" t="s">
        <v>143</v>
      </c>
      <c r="D120" s="63">
        <v>0</v>
      </c>
      <c r="E120" s="64">
        <v>43034.2112037037</v>
      </c>
      <c r="F120" s="65">
        <v>0</v>
      </c>
      <c r="G120" s="65">
        <v>0</v>
      </c>
      <c r="H120" s="65">
        <v>0</v>
      </c>
      <c r="I120" s="65">
        <v>0</v>
      </c>
      <c r="J120" s="65">
        <v>0</v>
      </c>
      <c r="K120" s="65">
        <v>0</v>
      </c>
      <c r="L120" s="65">
        <v>0</v>
      </c>
      <c r="M120" s="65">
        <v>0</v>
      </c>
      <c r="N120" s="65">
        <v>0</v>
      </c>
      <c r="O120" s="65">
        <v>0</v>
      </c>
      <c r="P120" s="65">
        <v>0</v>
      </c>
      <c r="Q120" s="65">
        <v>0.18143999576568604</v>
      </c>
      <c r="R120" s="65">
        <v>0.18143999576568604</v>
      </c>
      <c r="S120" s="65">
        <v>0.18143999576568604</v>
      </c>
      <c r="T120" s="65">
        <v>0.18143999576568604</v>
      </c>
      <c r="U120" s="65">
        <v>0.18143999576568604</v>
      </c>
      <c r="V120" s="65">
        <v>0.18143999576568604</v>
      </c>
      <c r="W120" s="65">
        <v>0.18143999576568604</v>
      </c>
      <c r="X120" s="65">
        <v>0.18143999576568604</v>
      </c>
      <c r="Y120" s="65">
        <v>0</v>
      </c>
      <c r="Z120" s="65">
        <v>0</v>
      </c>
      <c r="AA120" s="65">
        <v>0</v>
      </c>
      <c r="AB120" s="65">
        <v>0</v>
      </c>
      <c r="AC120" s="65">
        <v>0</v>
      </c>
      <c r="AD120" s="62">
        <v>0</v>
      </c>
      <c r="AE120" s="47" t="e">
        <f>+VLOOKUP($A120,'2017 Exceptions Report'!$B$2:$D$32,2,0)</f>
        <v>#N/A</v>
      </c>
      <c r="AF120" s="47" t="e">
        <f>+VLOOKUP($A120,'2017 Exceptions Report'!$B$2:$D$32,3,0)</f>
        <v>#N/A</v>
      </c>
      <c r="AG120" s="52" t="e">
        <f t="shared" si="17"/>
        <v>#N/A</v>
      </c>
      <c r="AH120" s="52" t="e">
        <f t="shared" si="17"/>
        <v>#N/A</v>
      </c>
      <c r="AI120" s="52" t="e">
        <f t="shared" ref="AI120:AI127" si="18">+VLOOKUP(AG120,$AT$3:$AU$26,2,0)</f>
        <v>#N/A</v>
      </c>
      <c r="AJ120" s="52" t="e">
        <f t="shared" ref="AJ120:AJ127" si="19">+VLOOKUP(AH120,$AT$3:$AU$26,2,0)</f>
        <v>#N/A</v>
      </c>
      <c r="AK120" s="52">
        <v>120</v>
      </c>
      <c r="AL120" s="53" t="e">
        <f t="shared" ca="1" si="15"/>
        <v>#N/A</v>
      </c>
      <c r="AM120" s="54">
        <f t="shared" si="16"/>
        <v>43034</v>
      </c>
    </row>
    <row r="121" spans="1:39" x14ac:dyDescent="0.2">
      <c r="A121" s="47" t="str">
        <f t="shared" ref="A121:A127" si="20">+CONCATENATE(B121,"-",AM121)</f>
        <v>CBP_DA-43034</v>
      </c>
      <c r="B121" s="47" t="s">
        <v>155</v>
      </c>
      <c r="C121" s="62" t="s">
        <v>144</v>
      </c>
      <c r="D121" s="63">
        <v>0</v>
      </c>
      <c r="E121" s="64">
        <v>43034.2112037037</v>
      </c>
      <c r="F121" s="65">
        <v>0</v>
      </c>
      <c r="G121" s="65">
        <v>0</v>
      </c>
      <c r="H121" s="65">
        <v>0</v>
      </c>
      <c r="I121" s="65">
        <v>0</v>
      </c>
      <c r="J121" s="65">
        <v>0</v>
      </c>
      <c r="K121" s="65">
        <v>0</v>
      </c>
      <c r="L121" s="65">
        <v>0</v>
      </c>
      <c r="M121" s="65">
        <v>0</v>
      </c>
      <c r="N121" s="65">
        <v>0</v>
      </c>
      <c r="O121" s="65">
        <v>0</v>
      </c>
      <c r="P121" s="65">
        <v>0</v>
      </c>
      <c r="Q121" s="65">
        <v>0</v>
      </c>
      <c r="R121" s="65">
        <v>0</v>
      </c>
      <c r="S121" s="65">
        <v>0</v>
      </c>
      <c r="T121" s="65">
        <v>0</v>
      </c>
      <c r="U121" s="65">
        <v>0</v>
      </c>
      <c r="V121" s="65">
        <v>0</v>
      </c>
      <c r="W121" s="65">
        <v>0</v>
      </c>
      <c r="X121" s="65">
        <v>0</v>
      </c>
      <c r="Y121" s="65">
        <v>0</v>
      </c>
      <c r="Z121" s="65">
        <v>0</v>
      </c>
      <c r="AA121" s="65">
        <v>0</v>
      </c>
      <c r="AB121" s="65">
        <v>0</v>
      </c>
      <c r="AC121" s="65">
        <v>0</v>
      </c>
      <c r="AD121" s="62">
        <v>0</v>
      </c>
      <c r="AE121" s="47" t="e">
        <f>+VLOOKUP($A121,'2017 Exceptions Report'!$B$2:$D$32,2,0)</f>
        <v>#N/A</v>
      </c>
      <c r="AF121" s="47" t="e">
        <f>+VLOOKUP($A121,'2017 Exceptions Report'!$B$2:$D$32,3,0)</f>
        <v>#N/A</v>
      </c>
      <c r="AG121" s="52" t="e">
        <f t="shared" si="17"/>
        <v>#N/A</v>
      </c>
      <c r="AH121" s="52" t="e">
        <f t="shared" si="17"/>
        <v>#N/A</v>
      </c>
      <c r="AI121" s="52" t="e">
        <f t="shared" si="18"/>
        <v>#N/A</v>
      </c>
      <c r="AJ121" s="52" t="e">
        <f t="shared" si="19"/>
        <v>#N/A</v>
      </c>
      <c r="AK121" s="52">
        <v>121</v>
      </c>
      <c r="AL121" s="53" t="e">
        <f t="shared" ref="AL121:AL127" ca="1" si="21">AVERAGE(INDIRECT(CONCATENATE(AI121,AK121,":",AJ121,AK121)))</f>
        <v>#N/A</v>
      </c>
      <c r="AM121" s="54">
        <f t="shared" si="16"/>
        <v>43034</v>
      </c>
    </row>
    <row r="122" spans="1:39" x14ac:dyDescent="0.2">
      <c r="A122" s="47" t="str">
        <f t="shared" si="20"/>
        <v>CBP_DO-43034</v>
      </c>
      <c r="B122" s="47" t="s">
        <v>154</v>
      </c>
      <c r="C122" s="62" t="s">
        <v>136</v>
      </c>
      <c r="D122" s="63">
        <v>170</v>
      </c>
      <c r="E122" s="64">
        <v>43034.2112037037</v>
      </c>
      <c r="F122" s="65">
        <v>0</v>
      </c>
      <c r="G122" s="65">
        <v>0</v>
      </c>
      <c r="H122" s="65">
        <v>0</v>
      </c>
      <c r="I122" s="65">
        <v>0</v>
      </c>
      <c r="J122" s="65">
        <v>0</v>
      </c>
      <c r="K122" s="65">
        <v>0</v>
      </c>
      <c r="L122" s="65">
        <v>0</v>
      </c>
      <c r="M122" s="65">
        <v>0</v>
      </c>
      <c r="N122" s="65">
        <v>0</v>
      </c>
      <c r="O122" s="65">
        <v>0</v>
      </c>
      <c r="P122" s="65">
        <v>0</v>
      </c>
      <c r="Q122" s="65">
        <v>4.1159701347351074</v>
      </c>
      <c r="R122" s="65">
        <v>4.1159701347351074</v>
      </c>
      <c r="S122" s="65">
        <v>4.1159701347351074</v>
      </c>
      <c r="T122" s="65">
        <v>4.1159701347351074</v>
      </c>
      <c r="U122" s="65">
        <v>4.1159701347351074</v>
      </c>
      <c r="V122" s="65">
        <v>4.1159701347351074</v>
      </c>
      <c r="W122" s="65">
        <v>4.1159701347351074</v>
      </c>
      <c r="X122" s="65">
        <v>4.1159701347351074</v>
      </c>
      <c r="Y122" s="65">
        <v>0</v>
      </c>
      <c r="Z122" s="65">
        <v>0</v>
      </c>
      <c r="AA122" s="65">
        <v>0</v>
      </c>
      <c r="AB122" s="65">
        <v>0</v>
      </c>
      <c r="AC122" s="65">
        <v>0</v>
      </c>
      <c r="AD122" s="62">
        <v>0</v>
      </c>
      <c r="AE122" s="47" t="e">
        <f>+VLOOKUP($A122,'2017 Exceptions Report'!$B$2:$D$32,2,0)</f>
        <v>#N/A</v>
      </c>
      <c r="AF122" s="47" t="e">
        <f>+VLOOKUP($A122,'2017 Exceptions Report'!$B$2:$D$32,3,0)</f>
        <v>#N/A</v>
      </c>
      <c r="AG122" s="52" t="e">
        <f t="shared" si="17"/>
        <v>#N/A</v>
      </c>
      <c r="AH122" s="52" t="e">
        <f t="shared" si="17"/>
        <v>#N/A</v>
      </c>
      <c r="AI122" s="52" t="e">
        <f t="shared" si="18"/>
        <v>#N/A</v>
      </c>
      <c r="AJ122" s="52" t="e">
        <f t="shared" si="19"/>
        <v>#N/A</v>
      </c>
      <c r="AK122" s="52">
        <v>122</v>
      </c>
      <c r="AL122" s="53" t="e">
        <f t="shared" ca="1" si="21"/>
        <v>#N/A</v>
      </c>
      <c r="AM122" s="54">
        <f t="shared" si="16"/>
        <v>43034</v>
      </c>
    </row>
    <row r="123" spans="1:39" x14ac:dyDescent="0.2">
      <c r="A123" s="47" t="str">
        <f t="shared" si="20"/>
        <v>CBP_DO-43034</v>
      </c>
      <c r="B123" s="47" t="s">
        <v>154</v>
      </c>
      <c r="C123" s="62" t="s">
        <v>138</v>
      </c>
      <c r="D123" s="63">
        <v>4</v>
      </c>
      <c r="E123" s="64">
        <v>43034.2112037037</v>
      </c>
      <c r="F123" s="65">
        <v>0</v>
      </c>
      <c r="G123" s="65">
        <v>0</v>
      </c>
      <c r="H123" s="65">
        <v>0</v>
      </c>
      <c r="I123" s="65">
        <v>0</v>
      </c>
      <c r="J123" s="65">
        <v>0</v>
      </c>
      <c r="K123" s="65">
        <v>0</v>
      </c>
      <c r="L123" s="65">
        <v>0</v>
      </c>
      <c r="M123" s="65">
        <v>0</v>
      </c>
      <c r="N123" s="65">
        <v>0</v>
      </c>
      <c r="O123" s="65">
        <v>0</v>
      </c>
      <c r="P123" s="65">
        <v>0</v>
      </c>
      <c r="Q123" s="65">
        <v>0.14399999380111694</v>
      </c>
      <c r="R123" s="65">
        <v>0.14399999380111694</v>
      </c>
      <c r="S123" s="65">
        <v>0.14399999380111694</v>
      </c>
      <c r="T123" s="65">
        <v>0.14399999380111694</v>
      </c>
      <c r="U123" s="65">
        <v>0.14399999380111694</v>
      </c>
      <c r="V123" s="65">
        <v>0.14399999380111694</v>
      </c>
      <c r="W123" s="65">
        <v>0.14399999380111694</v>
      </c>
      <c r="X123" s="65">
        <v>0.14399999380111694</v>
      </c>
      <c r="Y123" s="65">
        <v>0</v>
      </c>
      <c r="Z123" s="65">
        <v>0</v>
      </c>
      <c r="AA123" s="65">
        <v>0</v>
      </c>
      <c r="AB123" s="65">
        <v>0</v>
      </c>
      <c r="AC123" s="65">
        <v>0</v>
      </c>
      <c r="AD123" s="62">
        <v>0</v>
      </c>
      <c r="AE123" s="47" t="e">
        <f>+VLOOKUP($A123,'2017 Exceptions Report'!$B$2:$D$32,2,0)</f>
        <v>#N/A</v>
      </c>
      <c r="AF123" s="47" t="e">
        <f>+VLOOKUP($A123,'2017 Exceptions Report'!$B$2:$D$32,3,0)</f>
        <v>#N/A</v>
      </c>
      <c r="AG123" s="52" t="e">
        <f t="shared" si="17"/>
        <v>#N/A</v>
      </c>
      <c r="AH123" s="52" t="e">
        <f t="shared" si="17"/>
        <v>#N/A</v>
      </c>
      <c r="AI123" s="52" t="e">
        <f t="shared" si="18"/>
        <v>#N/A</v>
      </c>
      <c r="AJ123" s="52" t="e">
        <f t="shared" si="19"/>
        <v>#N/A</v>
      </c>
      <c r="AK123" s="52">
        <v>123</v>
      </c>
      <c r="AL123" s="53" t="e">
        <f t="shared" ca="1" si="21"/>
        <v>#N/A</v>
      </c>
      <c r="AM123" s="54">
        <f t="shared" si="16"/>
        <v>43034</v>
      </c>
    </row>
    <row r="124" spans="1:39" x14ac:dyDescent="0.2">
      <c r="A124" s="47" t="str">
        <f t="shared" si="20"/>
        <v>CBP_DO-43034</v>
      </c>
      <c r="B124" s="47" t="s">
        <v>154</v>
      </c>
      <c r="C124" s="62" t="s">
        <v>141</v>
      </c>
      <c r="D124" s="63">
        <v>0</v>
      </c>
      <c r="E124" s="64">
        <v>43034.2112037037</v>
      </c>
      <c r="F124" s="65">
        <v>0</v>
      </c>
      <c r="G124" s="65">
        <v>0</v>
      </c>
      <c r="H124" s="65">
        <v>0</v>
      </c>
      <c r="I124" s="65">
        <v>0</v>
      </c>
      <c r="J124" s="65">
        <v>0</v>
      </c>
      <c r="K124" s="65">
        <v>0</v>
      </c>
      <c r="L124" s="65">
        <v>0</v>
      </c>
      <c r="M124" s="65">
        <v>0</v>
      </c>
      <c r="N124" s="65">
        <v>0</v>
      </c>
      <c r="O124" s="65">
        <v>0</v>
      </c>
      <c r="P124" s="65">
        <v>0</v>
      </c>
      <c r="Q124" s="65">
        <v>0</v>
      </c>
      <c r="R124" s="65">
        <v>0</v>
      </c>
      <c r="S124" s="65">
        <v>0</v>
      </c>
      <c r="T124" s="65">
        <v>0</v>
      </c>
      <c r="U124" s="65">
        <v>0</v>
      </c>
      <c r="V124" s="65">
        <v>0</v>
      </c>
      <c r="W124" s="65">
        <v>0</v>
      </c>
      <c r="X124" s="65">
        <v>0</v>
      </c>
      <c r="Y124" s="65">
        <v>0</v>
      </c>
      <c r="Z124" s="65">
        <v>0</v>
      </c>
      <c r="AA124" s="65">
        <v>0</v>
      </c>
      <c r="AB124" s="65">
        <v>0</v>
      </c>
      <c r="AC124" s="65">
        <v>0</v>
      </c>
      <c r="AD124" s="62">
        <v>0</v>
      </c>
      <c r="AE124" s="47" t="e">
        <f>+VLOOKUP($A124,'2017 Exceptions Report'!$B$2:$D$32,2,0)</f>
        <v>#N/A</v>
      </c>
      <c r="AF124" s="47" t="e">
        <f>+VLOOKUP($A124,'2017 Exceptions Report'!$B$2:$D$32,3,0)</f>
        <v>#N/A</v>
      </c>
      <c r="AG124" s="52" t="e">
        <f t="shared" si="17"/>
        <v>#N/A</v>
      </c>
      <c r="AH124" s="52" t="e">
        <f t="shared" si="17"/>
        <v>#N/A</v>
      </c>
      <c r="AI124" s="52" t="e">
        <f t="shared" si="18"/>
        <v>#N/A</v>
      </c>
      <c r="AJ124" s="52" t="e">
        <f t="shared" si="19"/>
        <v>#N/A</v>
      </c>
      <c r="AK124" s="52">
        <v>124</v>
      </c>
      <c r="AL124" s="53" t="e">
        <f t="shared" ca="1" si="21"/>
        <v>#N/A</v>
      </c>
      <c r="AM124" s="54">
        <f t="shared" si="16"/>
        <v>43034</v>
      </c>
    </row>
    <row r="125" spans="1:39" x14ac:dyDescent="0.2">
      <c r="A125" s="47" t="str">
        <f t="shared" si="20"/>
        <v>CBP_DO-43026</v>
      </c>
      <c r="B125" s="47" t="s">
        <v>154</v>
      </c>
      <c r="C125" s="62" t="s">
        <v>136</v>
      </c>
      <c r="D125" s="63">
        <v>170</v>
      </c>
      <c r="E125" s="64">
        <v>43026.211296296293</v>
      </c>
      <c r="F125" s="65">
        <v>0</v>
      </c>
      <c r="G125" s="65">
        <v>0</v>
      </c>
      <c r="H125" s="65">
        <v>0</v>
      </c>
      <c r="I125" s="65">
        <v>0</v>
      </c>
      <c r="J125" s="65">
        <v>0</v>
      </c>
      <c r="K125" s="65">
        <v>0</v>
      </c>
      <c r="L125" s="65">
        <v>0</v>
      </c>
      <c r="M125" s="65">
        <v>0</v>
      </c>
      <c r="N125" s="65">
        <v>0</v>
      </c>
      <c r="O125" s="65">
        <v>0</v>
      </c>
      <c r="P125" s="65">
        <v>0</v>
      </c>
      <c r="Q125" s="65">
        <v>4.1159701347351074</v>
      </c>
      <c r="R125" s="65">
        <v>4.1159701347351074</v>
      </c>
      <c r="S125" s="65">
        <v>4.1159701347351074</v>
      </c>
      <c r="T125" s="65">
        <v>4.1159701347351074</v>
      </c>
      <c r="U125" s="65">
        <v>4.1159701347351074</v>
      </c>
      <c r="V125" s="65">
        <v>4.1159701347351074</v>
      </c>
      <c r="W125" s="65">
        <v>4.1159701347351074</v>
      </c>
      <c r="X125" s="65">
        <v>4.1159701347351074</v>
      </c>
      <c r="Y125" s="65">
        <v>0</v>
      </c>
      <c r="Z125" s="65">
        <v>0</v>
      </c>
      <c r="AA125" s="65">
        <v>0</v>
      </c>
      <c r="AB125" s="65">
        <v>0</v>
      </c>
      <c r="AC125" s="65">
        <v>0</v>
      </c>
      <c r="AD125" s="62">
        <v>0</v>
      </c>
      <c r="AE125" s="47">
        <f>+VLOOKUP($A125,'2017 Exceptions Report'!$B$2:$D$32,2,0)</f>
        <v>16</v>
      </c>
      <c r="AF125" s="47">
        <f>+VLOOKUP($A125,'2017 Exceptions Report'!$B$2:$D$32,3,0)</f>
        <v>17</v>
      </c>
      <c r="AG125" s="52" t="str">
        <f t="shared" si="17"/>
        <v>HE16</v>
      </c>
      <c r="AH125" s="52" t="str">
        <f t="shared" si="17"/>
        <v>HE17</v>
      </c>
      <c r="AI125" s="52" t="str">
        <f t="shared" si="18"/>
        <v>u</v>
      </c>
      <c r="AJ125" s="52" t="str">
        <f t="shared" si="19"/>
        <v>v</v>
      </c>
      <c r="AK125" s="52">
        <v>125</v>
      </c>
      <c r="AL125" s="53">
        <f t="shared" ca="1" si="21"/>
        <v>4.1159701347351074</v>
      </c>
      <c r="AM125" s="54">
        <f t="shared" si="16"/>
        <v>43026</v>
      </c>
    </row>
    <row r="126" spans="1:39" x14ac:dyDescent="0.2">
      <c r="A126" s="47" t="str">
        <f t="shared" si="20"/>
        <v>CBP_DO-43026</v>
      </c>
      <c r="B126" s="47" t="s">
        <v>154</v>
      </c>
      <c r="C126" s="62" t="s">
        <v>138</v>
      </c>
      <c r="D126" s="63">
        <v>4</v>
      </c>
      <c r="E126" s="64">
        <v>43026.211296296293</v>
      </c>
      <c r="F126" s="65">
        <v>0</v>
      </c>
      <c r="G126" s="65">
        <v>0</v>
      </c>
      <c r="H126" s="65">
        <v>0</v>
      </c>
      <c r="I126" s="65">
        <v>0</v>
      </c>
      <c r="J126" s="65">
        <v>0</v>
      </c>
      <c r="K126" s="65">
        <v>0</v>
      </c>
      <c r="L126" s="65">
        <v>0</v>
      </c>
      <c r="M126" s="65">
        <v>0</v>
      </c>
      <c r="N126" s="65">
        <v>0</v>
      </c>
      <c r="O126" s="65">
        <v>0</v>
      </c>
      <c r="P126" s="65">
        <v>0</v>
      </c>
      <c r="Q126" s="65">
        <v>0.14399999380111694</v>
      </c>
      <c r="R126" s="65">
        <v>0.14399999380111694</v>
      </c>
      <c r="S126" s="65">
        <v>0.14399999380111694</v>
      </c>
      <c r="T126" s="65">
        <v>0.14399999380111694</v>
      </c>
      <c r="U126" s="65">
        <v>0.14399999380111694</v>
      </c>
      <c r="V126" s="65">
        <v>0.14399999380111694</v>
      </c>
      <c r="W126" s="65">
        <v>0.14399999380111694</v>
      </c>
      <c r="X126" s="65">
        <v>0.14399999380111694</v>
      </c>
      <c r="Y126" s="65">
        <v>0</v>
      </c>
      <c r="Z126" s="65">
        <v>0</v>
      </c>
      <c r="AA126" s="65">
        <v>0</v>
      </c>
      <c r="AB126" s="65">
        <v>0</v>
      </c>
      <c r="AC126" s="65">
        <v>0</v>
      </c>
      <c r="AD126" s="62">
        <v>0</v>
      </c>
      <c r="AE126" s="47">
        <f>+VLOOKUP($A126,'2017 Exceptions Report'!$B$2:$D$32,2,0)</f>
        <v>16</v>
      </c>
      <c r="AF126" s="47">
        <f>+VLOOKUP($A126,'2017 Exceptions Report'!$B$2:$D$32,3,0)</f>
        <v>17</v>
      </c>
      <c r="AG126" s="52" t="str">
        <f t="shared" si="17"/>
        <v>HE16</v>
      </c>
      <c r="AH126" s="52" t="str">
        <f t="shared" si="17"/>
        <v>HE17</v>
      </c>
      <c r="AI126" s="52" t="str">
        <f t="shared" si="18"/>
        <v>u</v>
      </c>
      <c r="AJ126" s="52" t="str">
        <f t="shared" si="19"/>
        <v>v</v>
      </c>
      <c r="AK126" s="52">
        <v>126</v>
      </c>
      <c r="AL126" s="53">
        <f t="shared" ca="1" si="21"/>
        <v>0.14399999380111694</v>
      </c>
      <c r="AM126" s="54">
        <f t="shared" si="16"/>
        <v>43026</v>
      </c>
    </row>
    <row r="127" spans="1:39" x14ac:dyDescent="0.2">
      <c r="A127" s="47" t="str">
        <f t="shared" si="20"/>
        <v>CBP_DO-43026</v>
      </c>
      <c r="B127" s="47" t="s">
        <v>154</v>
      </c>
      <c r="C127" s="62" t="s">
        <v>141</v>
      </c>
      <c r="D127" s="63">
        <v>0</v>
      </c>
      <c r="E127" s="64">
        <v>43026.211296296293</v>
      </c>
      <c r="F127" s="65">
        <v>0</v>
      </c>
      <c r="G127" s="65">
        <v>0</v>
      </c>
      <c r="H127" s="65">
        <v>0</v>
      </c>
      <c r="I127" s="65">
        <v>0</v>
      </c>
      <c r="J127" s="65">
        <v>0</v>
      </c>
      <c r="K127" s="65">
        <v>0</v>
      </c>
      <c r="L127" s="65">
        <v>0</v>
      </c>
      <c r="M127" s="65">
        <v>0</v>
      </c>
      <c r="N127" s="65">
        <v>0</v>
      </c>
      <c r="O127" s="65">
        <v>0</v>
      </c>
      <c r="P127" s="65">
        <v>0</v>
      </c>
      <c r="Q127" s="65">
        <v>0</v>
      </c>
      <c r="R127" s="65">
        <v>0</v>
      </c>
      <c r="S127" s="65">
        <v>0</v>
      </c>
      <c r="T127" s="65">
        <v>0</v>
      </c>
      <c r="U127" s="65">
        <v>0</v>
      </c>
      <c r="V127" s="65">
        <v>0</v>
      </c>
      <c r="W127" s="65">
        <v>0</v>
      </c>
      <c r="X127" s="65">
        <v>0</v>
      </c>
      <c r="Y127" s="65">
        <v>0</v>
      </c>
      <c r="Z127" s="65">
        <v>0</v>
      </c>
      <c r="AA127" s="65">
        <v>0</v>
      </c>
      <c r="AB127" s="65">
        <v>0</v>
      </c>
      <c r="AC127" s="65">
        <v>0</v>
      </c>
      <c r="AD127" s="62">
        <v>0</v>
      </c>
      <c r="AE127" s="47">
        <f>+VLOOKUP($A127,'2017 Exceptions Report'!$B$2:$D$32,2,0)</f>
        <v>16</v>
      </c>
      <c r="AF127" s="47">
        <f>+VLOOKUP($A127,'2017 Exceptions Report'!$B$2:$D$32,3,0)</f>
        <v>17</v>
      </c>
      <c r="AG127" s="52" t="str">
        <f t="shared" si="17"/>
        <v>HE16</v>
      </c>
      <c r="AH127" s="52" t="str">
        <f t="shared" si="17"/>
        <v>HE17</v>
      </c>
      <c r="AI127" s="52" t="str">
        <f t="shared" si="18"/>
        <v>u</v>
      </c>
      <c r="AJ127" s="52" t="str">
        <f t="shared" si="19"/>
        <v>v</v>
      </c>
      <c r="AK127" s="52">
        <v>127</v>
      </c>
      <c r="AL127" s="53">
        <f t="shared" ca="1" si="21"/>
        <v>0</v>
      </c>
      <c r="AM127" s="54">
        <f t="shared" si="16"/>
        <v>43026</v>
      </c>
    </row>
    <row r="138" spans="1:42" x14ac:dyDescent="0.2">
      <c r="A138" s="70" t="s">
        <v>342</v>
      </c>
    </row>
    <row r="139" spans="1:42" x14ac:dyDescent="0.2">
      <c r="A139" s="70" t="s">
        <v>344</v>
      </c>
    </row>
    <row r="140" spans="1:42" x14ac:dyDescent="0.2">
      <c r="A140" s="71" t="s">
        <v>227</v>
      </c>
      <c r="B140" s="72" t="s">
        <v>107</v>
      </c>
      <c r="C140" s="72" t="s">
        <v>108</v>
      </c>
      <c r="D140" s="72" t="s">
        <v>109</v>
      </c>
      <c r="E140" s="72" t="s">
        <v>110</v>
      </c>
      <c r="F140" s="72" t="s">
        <v>111</v>
      </c>
      <c r="G140" s="72" t="s">
        <v>112</v>
      </c>
      <c r="H140" s="72" t="s">
        <v>113</v>
      </c>
      <c r="I140" s="72" t="s">
        <v>114</v>
      </c>
      <c r="J140" s="72" t="s">
        <v>115</v>
      </c>
      <c r="K140" s="72" t="s">
        <v>116</v>
      </c>
      <c r="L140" s="72" t="s">
        <v>117</v>
      </c>
      <c r="M140" s="72" t="s">
        <v>118</v>
      </c>
      <c r="N140" s="72" t="s">
        <v>119</v>
      </c>
      <c r="O140" s="72" t="s">
        <v>120</v>
      </c>
      <c r="P140" s="72" t="s">
        <v>121</v>
      </c>
      <c r="Q140" s="73" t="s">
        <v>122</v>
      </c>
      <c r="R140" s="74" t="s">
        <v>123</v>
      </c>
      <c r="S140" s="73" t="s">
        <v>124</v>
      </c>
      <c r="T140" s="74" t="s">
        <v>125</v>
      </c>
      <c r="U140" s="73" t="s">
        <v>126</v>
      </c>
      <c r="V140" s="74" t="s">
        <v>127</v>
      </c>
      <c r="W140" s="73" t="s">
        <v>128</v>
      </c>
      <c r="X140" s="74" t="s">
        <v>129</v>
      </c>
      <c r="Y140" s="73" t="s">
        <v>130</v>
      </c>
      <c r="Z140" s="73" t="s">
        <v>131</v>
      </c>
      <c r="AA140" s="73" t="s">
        <v>132</v>
      </c>
      <c r="AB140" s="73" t="s">
        <v>133</v>
      </c>
      <c r="AC140" s="73" t="s">
        <v>134</v>
      </c>
      <c r="AD140" s="73" t="s">
        <v>135</v>
      </c>
      <c r="AE140" s="73" t="s">
        <v>156</v>
      </c>
      <c r="AF140" s="73" t="s">
        <v>157</v>
      </c>
      <c r="AG140" s="75" t="s">
        <v>183</v>
      </c>
      <c r="AH140" s="75" t="s">
        <v>184</v>
      </c>
      <c r="AI140" s="75" t="s">
        <v>185</v>
      </c>
      <c r="AJ140" s="75" t="s">
        <v>186</v>
      </c>
      <c r="AK140" s="75" t="s">
        <v>106</v>
      </c>
      <c r="AL140" s="73" t="s">
        <v>150</v>
      </c>
      <c r="AM140" s="73" t="s">
        <v>153</v>
      </c>
      <c r="AO140" s="55" t="s">
        <v>139</v>
      </c>
      <c r="AP140" s="40" t="s">
        <v>151</v>
      </c>
    </row>
    <row r="141" spans="1:42" x14ac:dyDescent="0.2">
      <c r="A141" s="47" t="str">
        <f t="shared" ref="A141:A148" si="22">+CONCATENATE("SS","-",AM141)</f>
        <v>SS-42948</v>
      </c>
      <c r="B141" s="111" t="s">
        <v>146</v>
      </c>
      <c r="C141" s="111" t="s">
        <v>137</v>
      </c>
      <c r="D141" s="112">
        <v>1009</v>
      </c>
      <c r="E141" s="113">
        <v>42948.209560185183</v>
      </c>
      <c r="F141" s="114">
        <v>0</v>
      </c>
      <c r="G141" s="114">
        <v>0</v>
      </c>
      <c r="H141" s="114">
        <v>0</v>
      </c>
      <c r="I141" s="114">
        <v>0</v>
      </c>
      <c r="J141" s="114">
        <v>0</v>
      </c>
      <c r="K141" s="114">
        <v>0</v>
      </c>
      <c r="L141" s="114">
        <v>0</v>
      </c>
      <c r="M141" s="114">
        <v>0</v>
      </c>
      <c r="N141" s="114">
        <v>0</v>
      </c>
      <c r="O141" s="114">
        <v>0</v>
      </c>
      <c r="P141" s="114">
        <v>0</v>
      </c>
      <c r="Q141" s="114">
        <v>0</v>
      </c>
      <c r="R141" s="114">
        <v>0.71445697546005249</v>
      </c>
      <c r="S141" s="114">
        <v>0.72598052024841309</v>
      </c>
      <c r="T141" s="114">
        <v>0.84875816106796265</v>
      </c>
      <c r="U141" s="114">
        <v>0.70293354988098145</v>
      </c>
      <c r="V141" s="114">
        <v>0.61725449562072754</v>
      </c>
      <c r="W141" s="114">
        <v>0.48398700356483459</v>
      </c>
      <c r="X141" s="114">
        <v>0.42636951804161072</v>
      </c>
      <c r="Y141" s="114">
        <v>0.40332251787185669</v>
      </c>
      <c r="Z141" s="114">
        <v>0</v>
      </c>
      <c r="AA141" s="114">
        <v>0</v>
      </c>
      <c r="AB141" s="114">
        <v>0</v>
      </c>
      <c r="AC141" s="114">
        <v>0</v>
      </c>
      <c r="AD141" s="110"/>
      <c r="AE141" s="47" t="e">
        <f>+VLOOKUP($A141,'CBP and SS Dispatched'!$A$3:$C$45,2,0)</f>
        <v>#N/A</v>
      </c>
      <c r="AF141" s="47" t="e">
        <f>+VLOOKUP($A141,'CBP and SS Dispatched'!$A$3:$C$45,3,0)</f>
        <v>#N/A</v>
      </c>
      <c r="AG141" s="52" t="e">
        <f t="shared" ref="AG141:AG148" si="23">+CONCATENATE("HE",AE141)</f>
        <v>#N/A</v>
      </c>
      <c r="AH141" s="52" t="e">
        <f t="shared" ref="AH141:AH148" si="24">+CONCATENATE("HE",AF141)</f>
        <v>#N/A</v>
      </c>
      <c r="AI141" s="52" t="e">
        <f t="shared" ref="AI141:AI148" si="25">+VLOOKUP(AG141,$AT$3:$AU$26,2,0)</f>
        <v>#N/A</v>
      </c>
      <c r="AJ141" s="52" t="e">
        <f t="shared" ref="AJ141:AJ148" si="26">+VLOOKUP(AH141,$AT$3:$AU$26,2,0)</f>
        <v>#N/A</v>
      </c>
      <c r="AK141" s="52">
        <v>141</v>
      </c>
      <c r="AL141" s="53" t="e">
        <f t="shared" ref="AL141:AL148" ca="1" si="27">AVERAGE(INDIRECT(CONCATENATE(AI141,AK141,":",AJ141,AK141)))</f>
        <v>#N/A</v>
      </c>
      <c r="AM141" s="54">
        <f t="shared" ref="AM141:AM148" si="28">+DATE(YEAR(E141),MONTH(E141),DAY(E141))</f>
        <v>42948</v>
      </c>
      <c r="AO141" s="56" t="s">
        <v>255</v>
      </c>
      <c r="AP141" s="57">
        <v>0.29700000584125519</v>
      </c>
    </row>
    <row r="142" spans="1:42" x14ac:dyDescent="0.2">
      <c r="A142" s="47" t="str">
        <f t="shared" si="22"/>
        <v>SS-42948</v>
      </c>
      <c r="B142" s="111" t="s">
        <v>147</v>
      </c>
      <c r="C142" s="111" t="s">
        <v>137</v>
      </c>
      <c r="D142" s="112">
        <v>3616</v>
      </c>
      <c r="E142" s="113">
        <v>42948.209560185183</v>
      </c>
      <c r="F142" s="114">
        <v>0</v>
      </c>
      <c r="G142" s="114">
        <v>0</v>
      </c>
      <c r="H142" s="114">
        <v>0</v>
      </c>
      <c r="I142" s="114">
        <v>0</v>
      </c>
      <c r="J142" s="114">
        <v>0</v>
      </c>
      <c r="K142" s="114">
        <v>0</v>
      </c>
      <c r="L142" s="114">
        <v>0</v>
      </c>
      <c r="M142" s="114">
        <v>0</v>
      </c>
      <c r="N142" s="114">
        <v>0</v>
      </c>
      <c r="O142" s="114">
        <v>0</v>
      </c>
      <c r="P142" s="114">
        <v>0</v>
      </c>
      <c r="Q142" s="114">
        <v>0</v>
      </c>
      <c r="R142" s="114">
        <v>2.3356239795684814</v>
      </c>
      <c r="S142" s="114">
        <v>2.3553271293640137</v>
      </c>
      <c r="T142" s="114">
        <v>2.5830955505371094</v>
      </c>
      <c r="U142" s="114">
        <v>2.4575095176696777</v>
      </c>
      <c r="V142" s="114">
        <v>2.3614027500152588</v>
      </c>
      <c r="W142" s="114">
        <v>1.6294353008270264</v>
      </c>
      <c r="X142" s="114">
        <v>1.425926685333252</v>
      </c>
      <c r="Y142" s="114">
        <v>1.3251277208328247</v>
      </c>
      <c r="Z142" s="114">
        <v>0</v>
      </c>
      <c r="AA142" s="114">
        <v>0</v>
      </c>
      <c r="AB142" s="114">
        <v>0</v>
      </c>
      <c r="AC142" s="114">
        <v>0</v>
      </c>
      <c r="AD142" s="110"/>
      <c r="AE142" s="47" t="e">
        <f>+VLOOKUP($A142,'CBP and SS Dispatched'!$A$3:$C$45,2,0)</f>
        <v>#N/A</v>
      </c>
      <c r="AF142" s="47" t="e">
        <f>+VLOOKUP($A142,'CBP and SS Dispatched'!$A$3:$C$45,3,0)</f>
        <v>#N/A</v>
      </c>
      <c r="AG142" s="52" t="e">
        <f t="shared" si="23"/>
        <v>#N/A</v>
      </c>
      <c r="AH142" s="52" t="e">
        <f t="shared" si="24"/>
        <v>#N/A</v>
      </c>
      <c r="AI142" s="52" t="e">
        <f t="shared" si="25"/>
        <v>#N/A</v>
      </c>
      <c r="AJ142" s="52" t="e">
        <f t="shared" si="26"/>
        <v>#N/A</v>
      </c>
      <c r="AK142" s="52">
        <v>142</v>
      </c>
      <c r="AL142" s="53" t="e">
        <f t="shared" ca="1" si="27"/>
        <v>#N/A</v>
      </c>
      <c r="AM142" s="54">
        <f t="shared" si="28"/>
        <v>42948</v>
      </c>
      <c r="AO142" s="56" t="s">
        <v>256</v>
      </c>
      <c r="AP142" s="57">
        <v>0.29700000584125519</v>
      </c>
    </row>
    <row r="143" spans="1:42" x14ac:dyDescent="0.2">
      <c r="A143" s="47" t="str">
        <f t="shared" si="22"/>
        <v>SS-42948</v>
      </c>
      <c r="B143" s="111" t="s">
        <v>148</v>
      </c>
      <c r="C143" s="111" t="s">
        <v>137</v>
      </c>
      <c r="D143" s="112">
        <v>5606</v>
      </c>
      <c r="E143" s="113">
        <v>42948.209560185183</v>
      </c>
      <c r="F143" s="114">
        <v>0</v>
      </c>
      <c r="G143" s="114">
        <v>0</v>
      </c>
      <c r="H143" s="114">
        <v>0</v>
      </c>
      <c r="I143" s="114">
        <v>0</v>
      </c>
      <c r="J143" s="114">
        <v>0</v>
      </c>
      <c r="K143" s="114">
        <v>0</v>
      </c>
      <c r="L143" s="114">
        <v>0</v>
      </c>
      <c r="M143" s="114">
        <v>0</v>
      </c>
      <c r="N143" s="114">
        <v>0</v>
      </c>
      <c r="O143" s="114">
        <v>0</v>
      </c>
      <c r="P143" s="114">
        <v>0</v>
      </c>
      <c r="Q143" s="114">
        <v>0</v>
      </c>
      <c r="R143" s="114">
        <v>1.8321536779403687</v>
      </c>
      <c r="S143" s="114">
        <v>2.0607774257659912</v>
      </c>
      <c r="T143" s="114">
        <v>2.5431818962097168</v>
      </c>
      <c r="U143" s="114">
        <v>2.9978466033935547</v>
      </c>
      <c r="V143" s="114">
        <v>3.3198239803314209</v>
      </c>
      <c r="W143" s="114">
        <v>3.1825821399688721</v>
      </c>
      <c r="X143" s="114">
        <v>3.2489469051361084</v>
      </c>
      <c r="Y143" s="114">
        <v>3.208855152130127</v>
      </c>
      <c r="Z143" s="114">
        <v>0</v>
      </c>
      <c r="AA143" s="114">
        <v>0</v>
      </c>
      <c r="AB143" s="114">
        <v>0</v>
      </c>
      <c r="AC143" s="114">
        <v>0</v>
      </c>
      <c r="AD143" s="110"/>
      <c r="AE143" s="47" t="e">
        <f>+VLOOKUP($A143,'CBP and SS Dispatched'!$A$3:$C$45,2,0)</f>
        <v>#N/A</v>
      </c>
      <c r="AF143" s="47" t="e">
        <f>+VLOOKUP($A143,'CBP and SS Dispatched'!$A$3:$C$45,3,0)</f>
        <v>#N/A</v>
      </c>
      <c r="AG143" s="52" t="e">
        <f t="shared" si="23"/>
        <v>#N/A</v>
      </c>
      <c r="AH143" s="52" t="e">
        <f t="shared" si="24"/>
        <v>#N/A</v>
      </c>
      <c r="AI143" s="52" t="e">
        <f t="shared" si="25"/>
        <v>#N/A</v>
      </c>
      <c r="AJ143" s="52" t="e">
        <f t="shared" si="26"/>
        <v>#N/A</v>
      </c>
      <c r="AK143" s="52">
        <v>143</v>
      </c>
      <c r="AL143" s="53" t="e">
        <f t="shared" ca="1" si="27"/>
        <v>#N/A</v>
      </c>
      <c r="AM143" s="54">
        <f t="shared" si="28"/>
        <v>42948</v>
      </c>
      <c r="AO143" s="56" t="s">
        <v>257</v>
      </c>
      <c r="AP143" s="57">
        <v>0.29700000584125519</v>
      </c>
    </row>
    <row r="144" spans="1:42" x14ac:dyDescent="0.2">
      <c r="A144" s="47" t="str">
        <f t="shared" si="22"/>
        <v>SS-42948</v>
      </c>
      <c r="B144" s="111" t="s">
        <v>149</v>
      </c>
      <c r="C144" s="111" t="s">
        <v>137</v>
      </c>
      <c r="D144" s="112">
        <v>8932</v>
      </c>
      <c r="E144" s="113">
        <v>42948.209560185183</v>
      </c>
      <c r="F144" s="114">
        <v>0</v>
      </c>
      <c r="G144" s="114">
        <v>0</v>
      </c>
      <c r="H144" s="114">
        <v>0</v>
      </c>
      <c r="I144" s="114">
        <v>0</v>
      </c>
      <c r="J144" s="114">
        <v>0</v>
      </c>
      <c r="K144" s="114">
        <v>0</v>
      </c>
      <c r="L144" s="114">
        <v>0</v>
      </c>
      <c r="M144" s="114">
        <v>0</v>
      </c>
      <c r="N144" s="114">
        <v>0</v>
      </c>
      <c r="O144" s="114">
        <v>0</v>
      </c>
      <c r="P144" s="114">
        <v>0</v>
      </c>
      <c r="Q144" s="114">
        <v>0</v>
      </c>
      <c r="R144" s="114">
        <v>3.4788727760314941</v>
      </c>
      <c r="S144" s="114">
        <v>3.9824314117431641</v>
      </c>
      <c r="T144" s="114">
        <v>4.391047477722168</v>
      </c>
      <c r="U144" s="114">
        <v>4.7471561431884766</v>
      </c>
      <c r="V144" s="114">
        <v>4.8696746826171875</v>
      </c>
      <c r="W144" s="114">
        <v>4.2825989723205566</v>
      </c>
      <c r="X144" s="114">
        <v>4.1410684585571289</v>
      </c>
      <c r="Y144" s="114">
        <v>3.9194619655609131</v>
      </c>
      <c r="Z144" s="114">
        <v>0</v>
      </c>
      <c r="AA144" s="114">
        <v>0</v>
      </c>
      <c r="AB144" s="114">
        <v>0</v>
      </c>
      <c r="AC144" s="114">
        <v>0</v>
      </c>
      <c r="AD144" s="110"/>
      <c r="AE144" s="47" t="e">
        <f>+VLOOKUP($A144,'CBP and SS Dispatched'!$A$3:$C$45,2,0)</f>
        <v>#N/A</v>
      </c>
      <c r="AF144" s="47" t="e">
        <f>+VLOOKUP($A144,'CBP and SS Dispatched'!$A$3:$C$45,3,0)</f>
        <v>#N/A</v>
      </c>
      <c r="AG144" s="52" t="e">
        <f t="shared" si="23"/>
        <v>#N/A</v>
      </c>
      <c r="AH144" s="52" t="e">
        <f t="shared" si="24"/>
        <v>#N/A</v>
      </c>
      <c r="AI144" s="52" t="e">
        <f t="shared" si="25"/>
        <v>#N/A</v>
      </c>
      <c r="AJ144" s="52" t="e">
        <f t="shared" si="26"/>
        <v>#N/A</v>
      </c>
      <c r="AK144" s="52">
        <v>144</v>
      </c>
      <c r="AL144" s="53" t="e">
        <f t="shared" ca="1" si="27"/>
        <v>#N/A</v>
      </c>
      <c r="AM144" s="54">
        <f t="shared" si="28"/>
        <v>42948</v>
      </c>
      <c r="AO144" s="56" t="s">
        <v>258</v>
      </c>
      <c r="AP144" s="57">
        <v>0.29700000584125519</v>
      </c>
    </row>
    <row r="145" spans="1:42" x14ac:dyDescent="0.2">
      <c r="A145" s="47" t="str">
        <f t="shared" si="22"/>
        <v>SS-42949</v>
      </c>
      <c r="B145" s="111" t="s">
        <v>146</v>
      </c>
      <c r="C145" s="111" t="s">
        <v>137</v>
      </c>
      <c r="D145" s="112">
        <v>1009</v>
      </c>
      <c r="E145" s="113">
        <v>42949.209236111114</v>
      </c>
      <c r="F145" s="114">
        <v>0</v>
      </c>
      <c r="G145" s="114">
        <v>0</v>
      </c>
      <c r="H145" s="114">
        <v>0</v>
      </c>
      <c r="I145" s="114">
        <v>0</v>
      </c>
      <c r="J145" s="114">
        <v>0</v>
      </c>
      <c r="K145" s="114">
        <v>0</v>
      </c>
      <c r="L145" s="114">
        <v>0</v>
      </c>
      <c r="M145" s="114">
        <v>0</v>
      </c>
      <c r="N145" s="114">
        <v>0</v>
      </c>
      <c r="O145" s="114">
        <v>0</v>
      </c>
      <c r="P145" s="114">
        <v>0</v>
      </c>
      <c r="Q145" s="114">
        <v>0</v>
      </c>
      <c r="R145" s="114">
        <v>0.71445697546005249</v>
      </c>
      <c r="S145" s="114">
        <v>0.72598052024841309</v>
      </c>
      <c r="T145" s="114">
        <v>0.85099220275878906</v>
      </c>
      <c r="U145" s="114">
        <v>0.70293354988098145</v>
      </c>
      <c r="V145" s="114">
        <v>0.61928880214691162</v>
      </c>
      <c r="W145" s="114">
        <v>0.48398700356483459</v>
      </c>
      <c r="X145" s="114">
        <v>0.42636951804161072</v>
      </c>
      <c r="Y145" s="114">
        <v>0.40332251787185669</v>
      </c>
      <c r="Z145" s="114">
        <v>0</v>
      </c>
      <c r="AA145" s="114">
        <v>0</v>
      </c>
      <c r="AB145" s="114">
        <v>0</v>
      </c>
      <c r="AC145" s="114">
        <v>0</v>
      </c>
      <c r="AD145" s="110"/>
      <c r="AE145" s="47" t="e">
        <f>+VLOOKUP($A145,'CBP and SS Dispatched'!$A$3:$C$45,2,0)</f>
        <v>#N/A</v>
      </c>
      <c r="AF145" s="47" t="e">
        <f>+VLOOKUP($A145,'CBP and SS Dispatched'!$A$3:$C$45,3,0)</f>
        <v>#N/A</v>
      </c>
      <c r="AG145" s="52" t="e">
        <f t="shared" si="23"/>
        <v>#N/A</v>
      </c>
      <c r="AH145" s="52" t="e">
        <f t="shared" si="24"/>
        <v>#N/A</v>
      </c>
      <c r="AI145" s="52" t="e">
        <f t="shared" si="25"/>
        <v>#N/A</v>
      </c>
      <c r="AJ145" s="52" t="e">
        <f t="shared" si="26"/>
        <v>#N/A</v>
      </c>
      <c r="AK145" s="52">
        <v>145</v>
      </c>
      <c r="AL145" s="53" t="e">
        <f t="shared" ca="1" si="27"/>
        <v>#N/A</v>
      </c>
      <c r="AM145" s="54">
        <f t="shared" si="28"/>
        <v>42949</v>
      </c>
      <c r="AO145" s="56" t="s">
        <v>259</v>
      </c>
      <c r="AP145" s="57">
        <v>0.414000004529953</v>
      </c>
    </row>
    <row r="146" spans="1:42" x14ac:dyDescent="0.2">
      <c r="A146" s="47" t="str">
        <f t="shared" si="22"/>
        <v>SS-42949</v>
      </c>
      <c r="B146" s="111" t="s">
        <v>147</v>
      </c>
      <c r="C146" s="111" t="s">
        <v>137</v>
      </c>
      <c r="D146" s="112">
        <v>3616</v>
      </c>
      <c r="E146" s="113">
        <v>42949.209236111114</v>
      </c>
      <c r="F146" s="114">
        <v>0</v>
      </c>
      <c r="G146" s="114">
        <v>0</v>
      </c>
      <c r="H146" s="114">
        <v>0</v>
      </c>
      <c r="I146" s="114">
        <v>0</v>
      </c>
      <c r="J146" s="114">
        <v>0</v>
      </c>
      <c r="K146" s="114">
        <v>0</v>
      </c>
      <c r="L146" s="114">
        <v>0</v>
      </c>
      <c r="M146" s="114">
        <v>0</v>
      </c>
      <c r="N146" s="114">
        <v>0</v>
      </c>
      <c r="O146" s="114">
        <v>0</v>
      </c>
      <c r="P146" s="114">
        <v>0</v>
      </c>
      <c r="Q146" s="114">
        <v>0</v>
      </c>
      <c r="R146" s="114">
        <v>2.3969581127166748</v>
      </c>
      <c r="S146" s="114">
        <v>2.4171786308288574</v>
      </c>
      <c r="T146" s="114">
        <v>2.6509299278259277</v>
      </c>
      <c r="U146" s="114">
        <v>2.5220444202423096</v>
      </c>
      <c r="V146" s="114">
        <v>2.4234139919281006</v>
      </c>
      <c r="W146" s="114">
        <v>1.6722252368927002</v>
      </c>
      <c r="X146" s="114">
        <v>1.4633723497390747</v>
      </c>
      <c r="Y146" s="114">
        <v>1.3599263429641724</v>
      </c>
      <c r="Z146" s="114">
        <v>0</v>
      </c>
      <c r="AA146" s="114">
        <v>0</v>
      </c>
      <c r="AB146" s="114">
        <v>0</v>
      </c>
      <c r="AC146" s="114">
        <v>0</v>
      </c>
      <c r="AD146" s="110"/>
      <c r="AE146" s="47" t="e">
        <f>+VLOOKUP($A146,'CBP and SS Dispatched'!$A$3:$C$45,2,0)</f>
        <v>#N/A</v>
      </c>
      <c r="AF146" s="47" t="e">
        <f>+VLOOKUP($A146,'CBP and SS Dispatched'!$A$3:$C$45,3,0)</f>
        <v>#N/A</v>
      </c>
      <c r="AG146" s="52" t="e">
        <f t="shared" si="23"/>
        <v>#N/A</v>
      </c>
      <c r="AH146" s="52" t="e">
        <f t="shared" si="24"/>
        <v>#N/A</v>
      </c>
      <c r="AI146" s="52" t="e">
        <f t="shared" si="25"/>
        <v>#N/A</v>
      </c>
      <c r="AJ146" s="52" t="e">
        <f t="shared" si="26"/>
        <v>#N/A</v>
      </c>
      <c r="AK146" s="52">
        <v>146</v>
      </c>
      <c r="AL146" s="53" t="e">
        <f t="shared" ca="1" si="27"/>
        <v>#N/A</v>
      </c>
      <c r="AM146" s="54">
        <f t="shared" si="28"/>
        <v>42949</v>
      </c>
      <c r="AO146" s="56" t="s">
        <v>260</v>
      </c>
      <c r="AP146" s="57">
        <v>0.414000004529953</v>
      </c>
    </row>
    <row r="147" spans="1:42" x14ac:dyDescent="0.2">
      <c r="A147" s="47" t="str">
        <f t="shared" si="22"/>
        <v>SS-42949</v>
      </c>
      <c r="B147" s="111" t="s">
        <v>148</v>
      </c>
      <c r="C147" s="111" t="s">
        <v>137</v>
      </c>
      <c r="D147" s="112">
        <v>5606</v>
      </c>
      <c r="E147" s="113">
        <v>42949.209236111114</v>
      </c>
      <c r="F147" s="114">
        <v>0</v>
      </c>
      <c r="G147" s="114">
        <v>0</v>
      </c>
      <c r="H147" s="114">
        <v>0</v>
      </c>
      <c r="I147" s="114">
        <v>0</v>
      </c>
      <c r="J147" s="114">
        <v>0</v>
      </c>
      <c r="K147" s="114">
        <v>0</v>
      </c>
      <c r="L147" s="114">
        <v>0</v>
      </c>
      <c r="M147" s="114">
        <v>0</v>
      </c>
      <c r="N147" s="114">
        <v>0</v>
      </c>
      <c r="O147" s="114">
        <v>0</v>
      </c>
      <c r="P147" s="114">
        <v>0</v>
      </c>
      <c r="Q147" s="114">
        <v>0</v>
      </c>
      <c r="R147" s="114">
        <v>2.1112451553344727</v>
      </c>
      <c r="S147" s="114">
        <v>2.375103235244751</v>
      </c>
      <c r="T147" s="114">
        <v>2.9280574321746826</v>
      </c>
      <c r="U147" s="114">
        <v>3.4518616199493408</v>
      </c>
      <c r="V147" s="114">
        <v>3.8237910270690918</v>
      </c>
      <c r="W147" s="114">
        <v>3.6663641929626465</v>
      </c>
      <c r="X147" s="114">
        <v>3.7423803806304932</v>
      </c>
      <c r="Y147" s="114">
        <v>3.6957552433013916</v>
      </c>
      <c r="Z147" s="114">
        <v>0</v>
      </c>
      <c r="AA147" s="114">
        <v>0</v>
      </c>
      <c r="AB147" s="114">
        <v>0</v>
      </c>
      <c r="AC147" s="114">
        <v>0</v>
      </c>
      <c r="AD147" s="110"/>
      <c r="AE147" s="47" t="e">
        <f>+VLOOKUP($A147,'CBP and SS Dispatched'!$A$3:$C$45,2,0)</f>
        <v>#N/A</v>
      </c>
      <c r="AF147" s="47" t="e">
        <f>+VLOOKUP($A147,'CBP and SS Dispatched'!$A$3:$C$45,3,0)</f>
        <v>#N/A</v>
      </c>
      <c r="AG147" s="52" t="e">
        <f t="shared" si="23"/>
        <v>#N/A</v>
      </c>
      <c r="AH147" s="52" t="e">
        <f t="shared" si="24"/>
        <v>#N/A</v>
      </c>
      <c r="AI147" s="52" t="e">
        <f t="shared" si="25"/>
        <v>#N/A</v>
      </c>
      <c r="AJ147" s="52" t="e">
        <f t="shared" si="26"/>
        <v>#N/A</v>
      </c>
      <c r="AK147" s="52">
        <v>147</v>
      </c>
      <c r="AL147" s="53" t="e">
        <f t="shared" ca="1" si="27"/>
        <v>#N/A</v>
      </c>
      <c r="AM147" s="54">
        <f t="shared" si="28"/>
        <v>42949</v>
      </c>
      <c r="AO147" s="56" t="s">
        <v>261</v>
      </c>
      <c r="AP147" s="57">
        <v>0.414000004529953</v>
      </c>
    </row>
    <row r="148" spans="1:42" x14ac:dyDescent="0.2">
      <c r="A148" s="47" t="str">
        <f t="shared" si="22"/>
        <v>SS-42949</v>
      </c>
      <c r="B148" s="111" t="s">
        <v>149</v>
      </c>
      <c r="C148" s="111" t="s">
        <v>137</v>
      </c>
      <c r="D148" s="112">
        <v>8932</v>
      </c>
      <c r="E148" s="113">
        <v>42949.209236111114</v>
      </c>
      <c r="F148" s="114">
        <v>0</v>
      </c>
      <c r="G148" s="114">
        <v>0</v>
      </c>
      <c r="H148" s="114">
        <v>0</v>
      </c>
      <c r="I148" s="114">
        <v>0</v>
      </c>
      <c r="J148" s="114">
        <v>0</v>
      </c>
      <c r="K148" s="114">
        <v>0</v>
      </c>
      <c r="L148" s="114">
        <v>0</v>
      </c>
      <c r="M148" s="114">
        <v>0</v>
      </c>
      <c r="N148" s="114">
        <v>0</v>
      </c>
      <c r="O148" s="114">
        <v>0</v>
      </c>
      <c r="P148" s="114">
        <v>0</v>
      </c>
      <c r="Q148" s="114">
        <v>0</v>
      </c>
      <c r="R148" s="114">
        <v>3.6930763721466064</v>
      </c>
      <c r="S148" s="114">
        <v>4.2276406288146973</v>
      </c>
      <c r="T148" s="114">
        <v>4.6614160537719727</v>
      </c>
      <c r="U148" s="114">
        <v>5.0394515991210938</v>
      </c>
      <c r="V148" s="114">
        <v>5.1695137023925781</v>
      </c>
      <c r="W148" s="114">
        <v>4.546290397644043</v>
      </c>
      <c r="X148" s="114">
        <v>4.3960452079772949</v>
      </c>
      <c r="Y148" s="114">
        <v>4.1607937812805176</v>
      </c>
      <c r="Z148" s="114">
        <v>0</v>
      </c>
      <c r="AA148" s="114">
        <v>0</v>
      </c>
      <c r="AB148" s="114">
        <v>0</v>
      </c>
      <c r="AC148" s="114">
        <v>0</v>
      </c>
      <c r="AD148" s="110"/>
      <c r="AE148" s="47" t="e">
        <f>+VLOOKUP($A148,'CBP and SS Dispatched'!$A$3:$C$45,2,0)</f>
        <v>#N/A</v>
      </c>
      <c r="AF148" s="47" t="e">
        <f>+VLOOKUP($A148,'CBP and SS Dispatched'!$A$3:$C$45,3,0)</f>
        <v>#N/A</v>
      </c>
      <c r="AG148" s="52" t="e">
        <f t="shared" si="23"/>
        <v>#N/A</v>
      </c>
      <c r="AH148" s="52" t="e">
        <f t="shared" si="24"/>
        <v>#N/A</v>
      </c>
      <c r="AI148" s="52" t="e">
        <f t="shared" si="25"/>
        <v>#N/A</v>
      </c>
      <c r="AJ148" s="52" t="e">
        <f t="shared" si="26"/>
        <v>#N/A</v>
      </c>
      <c r="AK148" s="52">
        <v>148</v>
      </c>
      <c r="AL148" s="53" t="e">
        <f t="shared" ca="1" si="27"/>
        <v>#N/A</v>
      </c>
      <c r="AM148" s="54">
        <f t="shared" si="28"/>
        <v>42949</v>
      </c>
      <c r="AO148" s="56" t="s">
        <v>262</v>
      </c>
      <c r="AP148" s="57">
        <v>0.414000004529953</v>
      </c>
    </row>
    <row r="149" spans="1:42" x14ac:dyDescent="0.2">
      <c r="A149" s="47" t="str">
        <f t="shared" ref="A149:A208" si="29">+CONCATENATE("SS","-",AM149)</f>
        <v>SS-42975</v>
      </c>
      <c r="B149" s="47" t="s">
        <v>146</v>
      </c>
      <c r="C149" s="47" t="s">
        <v>137</v>
      </c>
      <c r="D149" s="48">
        <v>1009</v>
      </c>
      <c r="E149" s="49">
        <v>42975.21020833333</v>
      </c>
      <c r="F149" s="50">
        <v>0</v>
      </c>
      <c r="G149" s="50">
        <v>0</v>
      </c>
      <c r="H149" s="50">
        <v>0</v>
      </c>
      <c r="I149" s="50">
        <v>0</v>
      </c>
      <c r="J149" s="50">
        <v>0</v>
      </c>
      <c r="K149" s="50">
        <v>0</v>
      </c>
      <c r="L149" s="50">
        <v>0</v>
      </c>
      <c r="M149" s="50">
        <v>0</v>
      </c>
      <c r="N149" s="50">
        <v>0</v>
      </c>
      <c r="O149" s="50">
        <v>0</v>
      </c>
      <c r="P149" s="50">
        <v>0</v>
      </c>
      <c r="Q149" s="50">
        <v>0</v>
      </c>
      <c r="R149" s="50">
        <v>0.71445697546005249</v>
      </c>
      <c r="S149" s="50">
        <v>0.72598052024841309</v>
      </c>
      <c r="T149" s="50">
        <v>0.84898614883422852</v>
      </c>
      <c r="U149" s="50">
        <v>0.70293354988098145</v>
      </c>
      <c r="V149" s="50">
        <v>0.61746209859848022</v>
      </c>
      <c r="W149" s="50">
        <v>0.48398700356483459</v>
      </c>
      <c r="X149" s="50">
        <v>0.42636951804161072</v>
      </c>
      <c r="Y149" s="50">
        <v>0.40332251787185669</v>
      </c>
      <c r="Z149" s="50">
        <v>0</v>
      </c>
      <c r="AA149" s="50">
        <v>0</v>
      </c>
      <c r="AB149" s="50">
        <v>0</v>
      </c>
      <c r="AC149" s="50">
        <v>0</v>
      </c>
      <c r="AD149" s="51"/>
      <c r="AE149" s="47">
        <f>+VLOOKUP($A149,'CBP and SS Dispatched'!$A$3:$C$45,2,0)</f>
        <v>17</v>
      </c>
      <c r="AF149" s="47">
        <f>+VLOOKUP($A149,'CBP and SS Dispatched'!$A$3:$C$45,3,0)</f>
        <v>20</v>
      </c>
      <c r="AG149" s="52" t="str">
        <f>+CONCATENATE("HE",AE149)</f>
        <v>HE17</v>
      </c>
      <c r="AH149" s="52" t="str">
        <f>+CONCATENATE("HE",AF149)</f>
        <v>HE20</v>
      </c>
      <c r="AI149" s="52" t="str">
        <f>+VLOOKUP(AG149,$AT$3:$AU$26,2,0)</f>
        <v>v</v>
      </c>
      <c r="AJ149" s="52" t="str">
        <f>+VLOOKUP(AH149,$AT$3:$AU$26,2,0)</f>
        <v>y</v>
      </c>
      <c r="AK149" s="52">
        <v>149</v>
      </c>
      <c r="AL149" s="53">
        <f ca="1">AVERAGE(INDIRECT(CONCATENATE(AI149,AK149,":",AJ149,AK149)))</f>
        <v>0.48278528451919556</v>
      </c>
      <c r="AM149" s="54">
        <f t="shared" ref="AM149:AM204" si="30">+DATE(YEAR(E149),MONTH(E149),DAY(E149))</f>
        <v>42975</v>
      </c>
      <c r="AO149" s="56" t="s">
        <v>263</v>
      </c>
      <c r="AP149" s="57">
        <v>0.414000004529953</v>
      </c>
    </row>
    <row r="150" spans="1:42" x14ac:dyDescent="0.2">
      <c r="A150" s="47" t="str">
        <f t="shared" si="29"/>
        <v>SS-42975</v>
      </c>
      <c r="B150" s="47" t="s">
        <v>147</v>
      </c>
      <c r="C150" s="47" t="s">
        <v>137</v>
      </c>
      <c r="D150" s="48">
        <v>3616</v>
      </c>
      <c r="E150" s="49">
        <v>42975.21020833333</v>
      </c>
      <c r="F150" s="50">
        <v>0</v>
      </c>
      <c r="G150" s="50">
        <v>0</v>
      </c>
      <c r="H150" s="50">
        <v>0</v>
      </c>
      <c r="I150" s="50">
        <v>0</v>
      </c>
      <c r="J150" s="50">
        <v>0</v>
      </c>
      <c r="K150" s="50">
        <v>0</v>
      </c>
      <c r="L150" s="50">
        <v>0</v>
      </c>
      <c r="M150" s="50">
        <v>0</v>
      </c>
      <c r="N150" s="50">
        <v>0</v>
      </c>
      <c r="O150" s="50">
        <v>0</v>
      </c>
      <c r="P150" s="50">
        <v>0</v>
      </c>
      <c r="Q150" s="50">
        <v>0</v>
      </c>
      <c r="R150" s="50">
        <v>2.3418824672698975</v>
      </c>
      <c r="S150" s="50">
        <v>2.3616387844085693</v>
      </c>
      <c r="T150" s="50">
        <v>2.5900173187255859</v>
      </c>
      <c r="U150" s="50">
        <v>2.4640946388244629</v>
      </c>
      <c r="V150" s="50">
        <v>2.3677303791046143</v>
      </c>
      <c r="W150" s="50">
        <v>1.6338015794754028</v>
      </c>
      <c r="X150" s="50">
        <v>1.4297477006912231</v>
      </c>
      <c r="Y150" s="50">
        <v>1.3286786079406738</v>
      </c>
      <c r="Z150" s="50">
        <v>0</v>
      </c>
      <c r="AA150" s="50">
        <v>0</v>
      </c>
      <c r="AB150" s="50">
        <v>0</v>
      </c>
      <c r="AC150" s="50">
        <v>0</v>
      </c>
      <c r="AD150" s="51"/>
      <c r="AE150" s="47">
        <f>+VLOOKUP($A150,'CBP and SS Dispatched'!$A$3:$C$45,2,0)</f>
        <v>17</v>
      </c>
      <c r="AF150" s="47">
        <f>+VLOOKUP($A150,'CBP and SS Dispatched'!$A$3:$C$45,3,0)</f>
        <v>20</v>
      </c>
      <c r="AG150" s="52" t="str">
        <f t="shared" ref="AG150:AH200" si="31">+CONCATENATE("HE",AE150)</f>
        <v>HE17</v>
      </c>
      <c r="AH150" s="52" t="str">
        <f t="shared" si="31"/>
        <v>HE20</v>
      </c>
      <c r="AI150" s="52" t="str">
        <f t="shared" ref="AI150:AJ200" si="32">+VLOOKUP(AG150,$AT$3:$AU$26,2,0)</f>
        <v>v</v>
      </c>
      <c r="AJ150" s="52" t="str">
        <f t="shared" si="32"/>
        <v>y</v>
      </c>
      <c r="AK150" s="52">
        <v>150</v>
      </c>
      <c r="AL150" s="53">
        <f t="shared" ref="AL150:AL204" ca="1" si="33">AVERAGE(INDIRECT(CONCATENATE(AI150,AK150,":",AJ150,AK150)))</f>
        <v>1.6899895668029785</v>
      </c>
      <c r="AM150" s="54">
        <f t="shared" si="30"/>
        <v>42975</v>
      </c>
      <c r="AO150" s="56" t="s">
        <v>264</v>
      </c>
      <c r="AP150" s="57">
        <v>0.414000004529953</v>
      </c>
    </row>
    <row r="151" spans="1:42" x14ac:dyDescent="0.2">
      <c r="A151" s="47" t="str">
        <f t="shared" si="29"/>
        <v>SS-42975</v>
      </c>
      <c r="B151" s="47" t="s">
        <v>148</v>
      </c>
      <c r="C151" s="47" t="s">
        <v>137</v>
      </c>
      <c r="D151" s="48">
        <v>5606</v>
      </c>
      <c r="E151" s="49">
        <v>42975.21020833333</v>
      </c>
      <c r="F151" s="50">
        <v>0</v>
      </c>
      <c r="G151" s="50">
        <v>0</v>
      </c>
      <c r="H151" s="50">
        <v>0</v>
      </c>
      <c r="I151" s="50">
        <v>0</v>
      </c>
      <c r="J151" s="50">
        <v>0</v>
      </c>
      <c r="K151" s="50">
        <v>0</v>
      </c>
      <c r="L151" s="50">
        <v>0</v>
      </c>
      <c r="M151" s="50">
        <v>0</v>
      </c>
      <c r="N151" s="50">
        <v>0</v>
      </c>
      <c r="O151" s="50">
        <v>0</v>
      </c>
      <c r="P151" s="50">
        <v>0</v>
      </c>
      <c r="Q151" s="50">
        <v>0</v>
      </c>
      <c r="R151" s="50">
        <v>1.8606324195861816</v>
      </c>
      <c r="S151" s="50">
        <v>2.0928514003753662</v>
      </c>
      <c r="T151" s="50">
        <v>2.5824549198150635</v>
      </c>
      <c r="U151" s="50">
        <v>3.0441746711730957</v>
      </c>
      <c r="V151" s="50">
        <v>3.3712489604949951</v>
      </c>
      <c r="W151" s="50">
        <v>3.2319474220275879</v>
      </c>
      <c r="X151" s="50">
        <v>3.2992973327636719</v>
      </c>
      <c r="Y151" s="50">
        <v>3.2585387229919434</v>
      </c>
      <c r="Z151" s="50">
        <v>0</v>
      </c>
      <c r="AA151" s="50">
        <v>0</v>
      </c>
      <c r="AB151" s="50">
        <v>0</v>
      </c>
      <c r="AC151" s="50">
        <v>0</v>
      </c>
      <c r="AD151" s="51"/>
      <c r="AE151" s="47">
        <f>+VLOOKUP($A151,'CBP and SS Dispatched'!$A$3:$C$45,2,0)</f>
        <v>17</v>
      </c>
      <c r="AF151" s="47">
        <f>+VLOOKUP($A151,'CBP and SS Dispatched'!$A$3:$C$45,3,0)</f>
        <v>20</v>
      </c>
      <c r="AG151" s="52" t="str">
        <f t="shared" si="31"/>
        <v>HE17</v>
      </c>
      <c r="AH151" s="52" t="str">
        <f t="shared" si="31"/>
        <v>HE20</v>
      </c>
      <c r="AI151" s="52" t="str">
        <f t="shared" si="32"/>
        <v>v</v>
      </c>
      <c r="AJ151" s="52" t="str">
        <f t="shared" si="32"/>
        <v>y</v>
      </c>
      <c r="AK151" s="52">
        <v>151</v>
      </c>
      <c r="AL151" s="53">
        <f t="shared" ca="1" si="33"/>
        <v>3.2902581095695496</v>
      </c>
      <c r="AM151" s="54">
        <f t="shared" si="30"/>
        <v>42975</v>
      </c>
      <c r="AO151" s="56" t="s">
        <v>265</v>
      </c>
      <c r="AP151" s="57">
        <v>0.414000004529953</v>
      </c>
    </row>
    <row r="152" spans="1:42" x14ac:dyDescent="0.2">
      <c r="A152" s="47" t="str">
        <f t="shared" si="29"/>
        <v>SS-42975</v>
      </c>
      <c r="B152" s="47" t="s">
        <v>149</v>
      </c>
      <c r="C152" s="47" t="s">
        <v>137</v>
      </c>
      <c r="D152" s="48">
        <v>8932</v>
      </c>
      <c r="E152" s="49">
        <v>42975.21020833333</v>
      </c>
      <c r="F152" s="50">
        <v>0</v>
      </c>
      <c r="G152" s="50">
        <v>0</v>
      </c>
      <c r="H152" s="50">
        <v>0</v>
      </c>
      <c r="I152" s="50">
        <v>0</v>
      </c>
      <c r="J152" s="50">
        <v>0</v>
      </c>
      <c r="K152" s="50">
        <v>0</v>
      </c>
      <c r="L152" s="50">
        <v>0</v>
      </c>
      <c r="M152" s="50">
        <v>0</v>
      </c>
      <c r="N152" s="50">
        <v>0</v>
      </c>
      <c r="O152" s="50">
        <v>0</v>
      </c>
      <c r="P152" s="50">
        <v>0</v>
      </c>
      <c r="Q152" s="50">
        <v>0</v>
      </c>
      <c r="R152" s="50">
        <v>3.5007302761077881</v>
      </c>
      <c r="S152" s="50">
        <v>4.0074524879455566</v>
      </c>
      <c r="T152" s="50">
        <v>4.4186363220214844</v>
      </c>
      <c r="U152" s="50">
        <v>4.7769818305969238</v>
      </c>
      <c r="V152" s="50">
        <v>4.9002704620361328</v>
      </c>
      <c r="W152" s="50">
        <v>4.3095064163208008</v>
      </c>
      <c r="X152" s="50">
        <v>4.1670866012573242</v>
      </c>
      <c r="Y152" s="50">
        <v>3.9440877437591553</v>
      </c>
      <c r="Z152" s="50">
        <v>0</v>
      </c>
      <c r="AA152" s="50">
        <v>0</v>
      </c>
      <c r="AB152" s="50">
        <v>0</v>
      </c>
      <c r="AC152" s="50">
        <v>0</v>
      </c>
      <c r="AD152" s="51"/>
      <c r="AE152" s="47">
        <f>+VLOOKUP($A152,'CBP and SS Dispatched'!$A$3:$C$45,2,0)</f>
        <v>17</v>
      </c>
      <c r="AF152" s="47">
        <f>+VLOOKUP($A152,'CBP and SS Dispatched'!$A$3:$C$45,3,0)</f>
        <v>20</v>
      </c>
      <c r="AG152" s="52" t="str">
        <f t="shared" si="31"/>
        <v>HE17</v>
      </c>
      <c r="AH152" s="52" t="str">
        <f t="shared" si="31"/>
        <v>HE20</v>
      </c>
      <c r="AI152" s="52" t="str">
        <f t="shared" si="32"/>
        <v>v</v>
      </c>
      <c r="AJ152" s="52" t="str">
        <f t="shared" si="32"/>
        <v>y</v>
      </c>
      <c r="AK152" s="52">
        <v>152</v>
      </c>
      <c r="AL152" s="53">
        <f t="shared" ca="1" si="33"/>
        <v>4.3302378058433533</v>
      </c>
      <c r="AM152" s="54">
        <f t="shared" si="30"/>
        <v>42975</v>
      </c>
      <c r="AO152" s="56" t="s">
        <v>266</v>
      </c>
      <c r="AP152" s="57">
        <v>0.414000004529953</v>
      </c>
    </row>
    <row r="153" spans="1:42" x14ac:dyDescent="0.2">
      <c r="A153" s="47" t="str">
        <f t="shared" si="29"/>
        <v>SS-42950</v>
      </c>
      <c r="B153" s="47" t="s">
        <v>146</v>
      </c>
      <c r="C153" s="47" t="s">
        <v>137</v>
      </c>
      <c r="D153" s="48">
        <v>1009</v>
      </c>
      <c r="E153" s="49">
        <v>42950.209467592591</v>
      </c>
      <c r="F153" s="50">
        <v>0</v>
      </c>
      <c r="G153" s="50">
        <v>0</v>
      </c>
      <c r="H153" s="50">
        <v>0</v>
      </c>
      <c r="I153" s="50">
        <v>0</v>
      </c>
      <c r="J153" s="50">
        <v>0</v>
      </c>
      <c r="K153" s="50">
        <v>0</v>
      </c>
      <c r="L153" s="50">
        <v>0</v>
      </c>
      <c r="M153" s="50">
        <v>0</v>
      </c>
      <c r="N153" s="50">
        <v>0</v>
      </c>
      <c r="O153" s="50">
        <v>0</v>
      </c>
      <c r="P153" s="50">
        <v>0</v>
      </c>
      <c r="Q153" s="50">
        <v>0</v>
      </c>
      <c r="R153" s="50">
        <v>0.71445697546005249</v>
      </c>
      <c r="S153" s="50">
        <v>0.72598052024841309</v>
      </c>
      <c r="T153" s="50">
        <v>0.85236001014709473</v>
      </c>
      <c r="U153" s="50">
        <v>0.70293354988098145</v>
      </c>
      <c r="V153" s="50">
        <v>0.62053424119949341</v>
      </c>
      <c r="W153" s="50">
        <v>0.48398700356483459</v>
      </c>
      <c r="X153" s="50">
        <v>0.42636951804161072</v>
      </c>
      <c r="Y153" s="50">
        <v>0.40332251787185669</v>
      </c>
      <c r="Z153" s="50">
        <v>0</v>
      </c>
      <c r="AA153" s="50">
        <v>0</v>
      </c>
      <c r="AB153" s="50">
        <v>0</v>
      </c>
      <c r="AC153" s="50">
        <v>0</v>
      </c>
      <c r="AD153" s="51"/>
      <c r="AE153" s="47">
        <f>+VLOOKUP($A153,'CBP and SS Dispatched'!$A$3:$C$45,2,0)</f>
        <v>17</v>
      </c>
      <c r="AF153" s="47">
        <f>+VLOOKUP($A153,'CBP and SS Dispatched'!$A$3:$C$45,3,0)</f>
        <v>20</v>
      </c>
      <c r="AG153" s="52" t="str">
        <f t="shared" si="31"/>
        <v>HE17</v>
      </c>
      <c r="AH153" s="52" t="str">
        <f t="shared" si="31"/>
        <v>HE20</v>
      </c>
      <c r="AI153" s="52" t="str">
        <f t="shared" si="32"/>
        <v>v</v>
      </c>
      <c r="AJ153" s="52" t="str">
        <f t="shared" si="32"/>
        <v>y</v>
      </c>
      <c r="AK153" s="52">
        <v>153</v>
      </c>
      <c r="AL153" s="53">
        <f t="shared" ca="1" si="33"/>
        <v>0.48355332016944885</v>
      </c>
      <c r="AM153" s="54">
        <f t="shared" si="30"/>
        <v>42950</v>
      </c>
      <c r="AO153" s="56" t="s">
        <v>267</v>
      </c>
      <c r="AP153" s="57">
        <v>0.24300000816583633</v>
      </c>
    </row>
    <row r="154" spans="1:42" x14ac:dyDescent="0.2">
      <c r="A154" s="47" t="str">
        <f t="shared" si="29"/>
        <v>SS-42950</v>
      </c>
      <c r="B154" s="47" t="s">
        <v>147</v>
      </c>
      <c r="C154" s="47" t="s">
        <v>137</v>
      </c>
      <c r="D154" s="48">
        <v>3616</v>
      </c>
      <c r="E154" s="49">
        <v>42950.209467592591</v>
      </c>
      <c r="F154" s="50">
        <v>0</v>
      </c>
      <c r="G154" s="50">
        <v>0</v>
      </c>
      <c r="H154" s="50">
        <v>0</v>
      </c>
      <c r="I154" s="50">
        <v>0</v>
      </c>
      <c r="J154" s="50">
        <v>0</v>
      </c>
      <c r="K154" s="50">
        <v>0</v>
      </c>
      <c r="L154" s="50">
        <v>0</v>
      </c>
      <c r="M154" s="50">
        <v>0</v>
      </c>
      <c r="N154" s="50">
        <v>0</v>
      </c>
      <c r="O154" s="50">
        <v>0</v>
      </c>
      <c r="P154" s="50">
        <v>0</v>
      </c>
      <c r="Q154" s="50">
        <v>0</v>
      </c>
      <c r="R154" s="50">
        <v>2.43450927734375</v>
      </c>
      <c r="S154" s="50">
        <v>2.4550468921661377</v>
      </c>
      <c r="T154" s="50">
        <v>2.6924612522125244</v>
      </c>
      <c r="U154" s="50">
        <v>2.5615556240081787</v>
      </c>
      <c r="V154" s="50">
        <v>2.4613804817199707</v>
      </c>
      <c r="W154" s="50">
        <v>1.6984231472015381</v>
      </c>
      <c r="X154" s="50">
        <v>1.4862982034683228</v>
      </c>
      <c r="Y154" s="50">
        <v>1.3812315464019775</v>
      </c>
      <c r="Z154" s="50">
        <v>0</v>
      </c>
      <c r="AA154" s="50">
        <v>0</v>
      </c>
      <c r="AB154" s="50">
        <v>0</v>
      </c>
      <c r="AC154" s="50">
        <v>0</v>
      </c>
      <c r="AD154" s="51"/>
      <c r="AE154" s="47">
        <f>+VLOOKUP($A154,'CBP and SS Dispatched'!$A$3:$C$45,2,0)</f>
        <v>17</v>
      </c>
      <c r="AF154" s="47">
        <f>+VLOOKUP($A154,'CBP and SS Dispatched'!$A$3:$C$45,3,0)</f>
        <v>20</v>
      </c>
      <c r="AG154" s="52" t="str">
        <f t="shared" si="31"/>
        <v>HE17</v>
      </c>
      <c r="AH154" s="52" t="str">
        <f t="shared" si="31"/>
        <v>HE20</v>
      </c>
      <c r="AI154" s="52" t="str">
        <f t="shared" si="32"/>
        <v>v</v>
      </c>
      <c r="AJ154" s="52" t="str">
        <f t="shared" si="32"/>
        <v>y</v>
      </c>
      <c r="AK154" s="52">
        <v>154</v>
      </c>
      <c r="AL154" s="53">
        <f t="shared" ca="1" si="33"/>
        <v>1.7568333446979523</v>
      </c>
      <c r="AM154" s="54">
        <f t="shared" si="30"/>
        <v>42950</v>
      </c>
      <c r="AO154" s="56" t="s">
        <v>268</v>
      </c>
      <c r="AP154" s="57">
        <v>0.24300000816583633</v>
      </c>
    </row>
    <row r="155" spans="1:42" x14ac:dyDescent="0.2">
      <c r="A155" s="47" t="str">
        <f t="shared" si="29"/>
        <v>SS-42950</v>
      </c>
      <c r="B155" s="47" t="s">
        <v>148</v>
      </c>
      <c r="C155" s="47" t="s">
        <v>137</v>
      </c>
      <c r="D155" s="48">
        <v>5606</v>
      </c>
      <c r="E155" s="49">
        <v>42950.209467592591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2.2821173667907715</v>
      </c>
      <c r="S155" s="50">
        <v>2.5675477981567383</v>
      </c>
      <c r="T155" s="50">
        <v>3.1636953353881836</v>
      </c>
      <c r="U155" s="50">
        <v>3.7298300266265869</v>
      </c>
      <c r="V155" s="50">
        <v>4.1323423385620117</v>
      </c>
      <c r="W155" s="50">
        <v>3.962557315826416</v>
      </c>
      <c r="X155" s="50">
        <v>4.0444822311401367</v>
      </c>
      <c r="Y155" s="50">
        <v>3.9938569068908691</v>
      </c>
      <c r="Z155" s="50">
        <v>0</v>
      </c>
      <c r="AA155" s="50">
        <v>0</v>
      </c>
      <c r="AB155" s="50">
        <v>0</v>
      </c>
      <c r="AC155" s="50">
        <v>0</v>
      </c>
      <c r="AD155" s="51"/>
      <c r="AE155" s="47">
        <f>+VLOOKUP($A155,'CBP and SS Dispatched'!$A$3:$C$45,2,0)</f>
        <v>17</v>
      </c>
      <c r="AF155" s="47">
        <f>+VLOOKUP($A155,'CBP and SS Dispatched'!$A$3:$C$45,3,0)</f>
        <v>20</v>
      </c>
      <c r="AG155" s="52" t="str">
        <f t="shared" si="31"/>
        <v>HE17</v>
      </c>
      <c r="AH155" s="52" t="str">
        <f t="shared" si="31"/>
        <v>HE20</v>
      </c>
      <c r="AI155" s="52" t="str">
        <f t="shared" si="32"/>
        <v>v</v>
      </c>
      <c r="AJ155" s="52" t="str">
        <f t="shared" si="32"/>
        <v>y</v>
      </c>
      <c r="AK155" s="52">
        <v>155</v>
      </c>
      <c r="AL155" s="53">
        <f t="shared" ca="1" si="33"/>
        <v>4.0333096981048584</v>
      </c>
      <c r="AM155" s="54">
        <f t="shared" si="30"/>
        <v>42950</v>
      </c>
      <c r="AO155" s="56" t="s">
        <v>269</v>
      </c>
      <c r="AP155" s="57">
        <v>0.21923999488353729</v>
      </c>
    </row>
    <row r="156" spans="1:42" x14ac:dyDescent="0.2">
      <c r="A156" s="47" t="str">
        <f t="shared" si="29"/>
        <v>SS-42950</v>
      </c>
      <c r="B156" s="47" t="s">
        <v>149</v>
      </c>
      <c r="C156" s="47" t="s">
        <v>137</v>
      </c>
      <c r="D156" s="48">
        <v>8932</v>
      </c>
      <c r="E156" s="49">
        <v>42950.209467592591</v>
      </c>
      <c r="F156" s="50">
        <v>0</v>
      </c>
      <c r="G156" s="50">
        <v>0</v>
      </c>
      <c r="H156" s="50">
        <v>0</v>
      </c>
      <c r="I156" s="50">
        <v>0</v>
      </c>
      <c r="J156" s="50">
        <v>0</v>
      </c>
      <c r="K156" s="50">
        <v>0</v>
      </c>
      <c r="L156" s="50">
        <v>0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3.8242216110229492</v>
      </c>
      <c r="S156" s="50">
        <v>4.3777689933776855</v>
      </c>
      <c r="T156" s="50">
        <v>4.8269481658935547</v>
      </c>
      <c r="U156" s="50">
        <v>5.2184081077575684</v>
      </c>
      <c r="V156" s="50">
        <v>5.35308837890625</v>
      </c>
      <c r="W156" s="50">
        <v>4.7077341079711914</v>
      </c>
      <c r="X156" s="50">
        <v>4.5521535873413086</v>
      </c>
      <c r="Y156" s="50">
        <v>4.3085479736328125</v>
      </c>
      <c r="Z156" s="50">
        <v>0</v>
      </c>
      <c r="AA156" s="50">
        <v>0</v>
      </c>
      <c r="AB156" s="50">
        <v>0</v>
      </c>
      <c r="AC156" s="50">
        <v>0</v>
      </c>
      <c r="AD156" s="51"/>
      <c r="AE156" s="47">
        <f>+VLOOKUP($A156,'CBP and SS Dispatched'!$A$3:$C$45,2,0)</f>
        <v>17</v>
      </c>
      <c r="AF156" s="47">
        <f>+VLOOKUP($A156,'CBP and SS Dispatched'!$A$3:$C$45,3,0)</f>
        <v>20</v>
      </c>
      <c r="AG156" s="52" t="str">
        <f t="shared" si="31"/>
        <v>HE17</v>
      </c>
      <c r="AH156" s="52" t="str">
        <f t="shared" si="31"/>
        <v>HE20</v>
      </c>
      <c r="AI156" s="52" t="str">
        <f t="shared" si="32"/>
        <v>v</v>
      </c>
      <c r="AJ156" s="52" t="str">
        <f t="shared" si="32"/>
        <v>y</v>
      </c>
      <c r="AK156" s="52">
        <v>156</v>
      </c>
      <c r="AL156" s="53">
        <f t="shared" ca="1" si="33"/>
        <v>4.7303810119628906</v>
      </c>
      <c r="AM156" s="54">
        <f t="shared" si="30"/>
        <v>42950</v>
      </c>
      <c r="AO156" s="56" t="s">
        <v>270</v>
      </c>
      <c r="AP156" s="57">
        <v>0.21923999488353729</v>
      </c>
    </row>
    <row r="157" spans="1:42" x14ac:dyDescent="0.2">
      <c r="A157" s="47" t="str">
        <f t="shared" si="29"/>
        <v>SS-42954</v>
      </c>
      <c r="B157" s="47" t="s">
        <v>146</v>
      </c>
      <c r="C157" s="47" t="s">
        <v>137</v>
      </c>
      <c r="D157" s="48">
        <v>1009</v>
      </c>
      <c r="E157" s="49">
        <v>42954.211759259262</v>
      </c>
      <c r="F157" s="50">
        <v>0</v>
      </c>
      <c r="G157" s="50">
        <v>0</v>
      </c>
      <c r="H157" s="50">
        <v>0</v>
      </c>
      <c r="I157" s="50">
        <v>0</v>
      </c>
      <c r="J157" s="50">
        <v>0</v>
      </c>
      <c r="K157" s="50">
        <v>0</v>
      </c>
      <c r="L157" s="50">
        <v>0</v>
      </c>
      <c r="M157" s="50">
        <v>0</v>
      </c>
      <c r="N157" s="50">
        <v>0</v>
      </c>
      <c r="O157" s="50">
        <v>0</v>
      </c>
      <c r="P157" s="50">
        <v>0</v>
      </c>
      <c r="Q157" s="50">
        <v>0</v>
      </c>
      <c r="R157" s="50">
        <v>0.71445697546005249</v>
      </c>
      <c r="S157" s="50">
        <v>0.72598052024841309</v>
      </c>
      <c r="T157" s="50">
        <v>0.84825670719146729</v>
      </c>
      <c r="U157" s="50">
        <v>0.70293354988098145</v>
      </c>
      <c r="V157" s="50">
        <v>0.61679786443710327</v>
      </c>
      <c r="W157" s="50">
        <v>0.48398700356483459</v>
      </c>
      <c r="X157" s="50">
        <v>0.42636951804161072</v>
      </c>
      <c r="Y157" s="50">
        <v>0.40332251787185669</v>
      </c>
      <c r="Z157" s="50">
        <v>0</v>
      </c>
      <c r="AA157" s="50">
        <v>0</v>
      </c>
      <c r="AB157" s="50">
        <v>0</v>
      </c>
      <c r="AC157" s="50">
        <v>0</v>
      </c>
      <c r="AD157" s="51"/>
      <c r="AE157" s="47">
        <f>+VLOOKUP($A157,'CBP and SS Dispatched'!$A$3:$C$45,2,0)</f>
        <v>20</v>
      </c>
      <c r="AF157" s="47">
        <f>+VLOOKUP($A157,'CBP and SS Dispatched'!$A$3:$C$45,3,0)</f>
        <v>20</v>
      </c>
      <c r="AG157" s="52" t="str">
        <f t="shared" si="31"/>
        <v>HE20</v>
      </c>
      <c r="AH157" s="52" t="str">
        <f t="shared" si="31"/>
        <v>HE20</v>
      </c>
      <c r="AI157" s="52" t="str">
        <f t="shared" si="32"/>
        <v>y</v>
      </c>
      <c r="AJ157" s="52" t="str">
        <f t="shared" si="32"/>
        <v>y</v>
      </c>
      <c r="AK157" s="52">
        <v>157</v>
      </c>
      <c r="AL157" s="76">
        <f>+Y157</f>
        <v>0.40332251787185669</v>
      </c>
      <c r="AM157" s="54">
        <f t="shared" si="30"/>
        <v>42954</v>
      </c>
      <c r="AO157" s="56" t="s">
        <v>271</v>
      </c>
      <c r="AP157" s="57">
        <v>0.21923999488353729</v>
      </c>
    </row>
    <row r="158" spans="1:42" x14ac:dyDescent="0.2">
      <c r="A158" s="47" t="str">
        <f t="shared" si="29"/>
        <v>SS-42954</v>
      </c>
      <c r="B158" s="47" t="s">
        <v>147</v>
      </c>
      <c r="C158" s="47" t="s">
        <v>137</v>
      </c>
      <c r="D158" s="48">
        <v>3616</v>
      </c>
      <c r="E158" s="49">
        <v>42954.211759259262</v>
      </c>
      <c r="F158" s="50">
        <v>0</v>
      </c>
      <c r="G158" s="50">
        <v>0</v>
      </c>
      <c r="H158" s="50">
        <v>0</v>
      </c>
      <c r="I158" s="50">
        <v>0</v>
      </c>
      <c r="J158" s="50">
        <v>0</v>
      </c>
      <c r="K158" s="50">
        <v>0</v>
      </c>
      <c r="L158" s="50">
        <v>0</v>
      </c>
      <c r="M158" s="50">
        <v>0</v>
      </c>
      <c r="N158" s="50">
        <v>0</v>
      </c>
      <c r="O158" s="50">
        <v>0</v>
      </c>
      <c r="P158" s="50">
        <v>0</v>
      </c>
      <c r="Q158" s="50">
        <v>0</v>
      </c>
      <c r="R158" s="50">
        <v>2.3218550682067871</v>
      </c>
      <c r="S158" s="50">
        <v>2.3414421081542969</v>
      </c>
      <c r="T158" s="50">
        <v>2.5678675174713135</v>
      </c>
      <c r="U158" s="50">
        <v>2.4430220127105713</v>
      </c>
      <c r="V158" s="50">
        <v>2.3474819660186768</v>
      </c>
      <c r="W158" s="50">
        <v>1.6198292970657349</v>
      </c>
      <c r="X158" s="50">
        <v>1.4175205230712891</v>
      </c>
      <c r="Y158" s="50">
        <v>1.3173158168792725</v>
      </c>
      <c r="Z158" s="50">
        <v>0</v>
      </c>
      <c r="AA158" s="50">
        <v>0</v>
      </c>
      <c r="AB158" s="50">
        <v>0</v>
      </c>
      <c r="AC158" s="50">
        <v>0</v>
      </c>
      <c r="AD158" s="51"/>
      <c r="AE158" s="47">
        <f>+VLOOKUP($A158,'CBP and SS Dispatched'!$A$3:$C$45,2,0)</f>
        <v>20</v>
      </c>
      <c r="AF158" s="47">
        <f>+VLOOKUP($A158,'CBP and SS Dispatched'!$A$3:$C$45,3,0)</f>
        <v>20</v>
      </c>
      <c r="AG158" s="52" t="str">
        <f t="shared" si="31"/>
        <v>HE20</v>
      </c>
      <c r="AH158" s="52" t="str">
        <f t="shared" si="31"/>
        <v>HE20</v>
      </c>
      <c r="AI158" s="52" t="str">
        <f t="shared" si="32"/>
        <v>y</v>
      </c>
      <c r="AJ158" s="52" t="str">
        <f t="shared" si="32"/>
        <v>y</v>
      </c>
      <c r="AK158" s="52">
        <v>158</v>
      </c>
      <c r="AL158" s="76">
        <f t="shared" ref="AL158:AL160" si="34">+Y158</f>
        <v>1.3173158168792725</v>
      </c>
      <c r="AM158" s="54">
        <f t="shared" si="30"/>
        <v>42954</v>
      </c>
      <c r="AO158" s="56" t="s">
        <v>272</v>
      </c>
      <c r="AP158" s="57">
        <v>0.21923999488353729</v>
      </c>
    </row>
    <row r="159" spans="1:42" x14ac:dyDescent="0.2">
      <c r="A159" s="47" t="str">
        <f t="shared" si="29"/>
        <v>SS-42954</v>
      </c>
      <c r="B159" s="47" t="s">
        <v>148</v>
      </c>
      <c r="C159" s="47" t="s">
        <v>137</v>
      </c>
      <c r="D159" s="48">
        <v>5606</v>
      </c>
      <c r="E159" s="49">
        <v>42954.211759259262</v>
      </c>
      <c r="F159" s="50">
        <v>0</v>
      </c>
      <c r="G159" s="50">
        <v>0</v>
      </c>
      <c r="H159" s="50">
        <v>0</v>
      </c>
      <c r="I159" s="50">
        <v>0</v>
      </c>
      <c r="J159" s="50">
        <v>0</v>
      </c>
      <c r="K159" s="50">
        <v>0</v>
      </c>
      <c r="L159" s="50">
        <v>0</v>
      </c>
      <c r="M159" s="50">
        <v>0</v>
      </c>
      <c r="N159" s="50">
        <v>0</v>
      </c>
      <c r="O159" s="50">
        <v>0</v>
      </c>
      <c r="P159" s="50">
        <v>0</v>
      </c>
      <c r="Q159" s="50">
        <v>0</v>
      </c>
      <c r="R159" s="50">
        <v>1.7695004940032959</v>
      </c>
      <c r="S159" s="50">
        <v>1.9902143478393555</v>
      </c>
      <c r="T159" s="50">
        <v>2.4567811489105225</v>
      </c>
      <c r="U159" s="50">
        <v>2.8959248065948486</v>
      </c>
      <c r="V159" s="50">
        <v>3.206688404083252</v>
      </c>
      <c r="W159" s="50">
        <v>3.0739777088165283</v>
      </c>
      <c r="X159" s="50">
        <v>3.1381762027740479</v>
      </c>
      <c r="Y159" s="50">
        <v>3.0995509624481201</v>
      </c>
      <c r="Z159" s="50">
        <v>0</v>
      </c>
      <c r="AA159" s="50">
        <v>0</v>
      </c>
      <c r="AB159" s="50">
        <v>0</v>
      </c>
      <c r="AC159" s="50">
        <v>0</v>
      </c>
      <c r="AD159" s="51"/>
      <c r="AE159" s="47">
        <f>+VLOOKUP($A159,'CBP and SS Dispatched'!$A$3:$C$45,2,0)</f>
        <v>20</v>
      </c>
      <c r="AF159" s="47">
        <f>+VLOOKUP($A159,'CBP and SS Dispatched'!$A$3:$C$45,3,0)</f>
        <v>20</v>
      </c>
      <c r="AG159" s="52" t="str">
        <f t="shared" si="31"/>
        <v>HE20</v>
      </c>
      <c r="AH159" s="52" t="str">
        <f t="shared" si="31"/>
        <v>HE20</v>
      </c>
      <c r="AI159" s="52" t="str">
        <f t="shared" si="32"/>
        <v>y</v>
      </c>
      <c r="AJ159" s="52" t="str">
        <f t="shared" si="32"/>
        <v>y</v>
      </c>
      <c r="AK159" s="52">
        <v>159</v>
      </c>
      <c r="AL159" s="76">
        <f t="shared" si="34"/>
        <v>3.0995509624481201</v>
      </c>
      <c r="AM159" s="54">
        <f t="shared" si="30"/>
        <v>42954</v>
      </c>
      <c r="AO159" s="56" t="s">
        <v>273</v>
      </c>
      <c r="AP159" s="57">
        <v>0.21923999488353729</v>
      </c>
    </row>
    <row r="160" spans="1:42" x14ac:dyDescent="0.2">
      <c r="A160" s="47" t="str">
        <f t="shared" si="29"/>
        <v>SS-42954</v>
      </c>
      <c r="B160" s="47" t="s">
        <v>149</v>
      </c>
      <c r="C160" s="47" t="s">
        <v>137</v>
      </c>
      <c r="D160" s="48">
        <v>8932</v>
      </c>
      <c r="E160" s="49">
        <v>42954.211759259262</v>
      </c>
      <c r="F160" s="50">
        <v>0</v>
      </c>
      <c r="G160" s="50">
        <v>0</v>
      </c>
      <c r="H160" s="50">
        <v>0</v>
      </c>
      <c r="I160" s="50">
        <v>0</v>
      </c>
      <c r="J160" s="50">
        <v>0</v>
      </c>
      <c r="K160" s="50">
        <v>0</v>
      </c>
      <c r="L160" s="50">
        <v>0</v>
      </c>
      <c r="M160" s="50">
        <v>0</v>
      </c>
      <c r="N160" s="50">
        <v>0</v>
      </c>
      <c r="O160" s="50">
        <v>0</v>
      </c>
      <c r="P160" s="50">
        <v>0</v>
      </c>
      <c r="Q160" s="50">
        <v>0</v>
      </c>
      <c r="R160" s="50">
        <v>3.4307861328125</v>
      </c>
      <c r="S160" s="50">
        <v>3.9273843765258789</v>
      </c>
      <c r="T160" s="50">
        <v>4.3303518295288086</v>
      </c>
      <c r="U160" s="50">
        <v>4.6815385818481445</v>
      </c>
      <c r="V160" s="50">
        <v>4.8023638725280762</v>
      </c>
      <c r="W160" s="50">
        <v>4.2234034538269043</v>
      </c>
      <c r="X160" s="50">
        <v>4.0838289260864258</v>
      </c>
      <c r="Y160" s="50">
        <v>3.8652853965759277</v>
      </c>
      <c r="Z160" s="50">
        <v>0</v>
      </c>
      <c r="AA160" s="50">
        <v>0</v>
      </c>
      <c r="AB160" s="50">
        <v>0</v>
      </c>
      <c r="AC160" s="50">
        <v>0</v>
      </c>
      <c r="AD160" s="51"/>
      <c r="AE160" s="47">
        <f>+VLOOKUP($A160,'CBP and SS Dispatched'!$A$3:$C$45,2,0)</f>
        <v>20</v>
      </c>
      <c r="AF160" s="47">
        <f>+VLOOKUP($A160,'CBP and SS Dispatched'!$A$3:$C$45,3,0)</f>
        <v>20</v>
      </c>
      <c r="AG160" s="52" t="str">
        <f t="shared" si="31"/>
        <v>HE20</v>
      </c>
      <c r="AH160" s="52" t="str">
        <f t="shared" si="31"/>
        <v>HE20</v>
      </c>
      <c r="AI160" s="52" t="str">
        <f t="shared" si="32"/>
        <v>y</v>
      </c>
      <c r="AJ160" s="52" t="str">
        <f t="shared" si="32"/>
        <v>y</v>
      </c>
      <c r="AK160" s="52">
        <v>160</v>
      </c>
      <c r="AL160" s="76">
        <f t="shared" si="34"/>
        <v>3.8652853965759277</v>
      </c>
      <c r="AM160" s="54">
        <f t="shared" si="30"/>
        <v>42954</v>
      </c>
      <c r="AO160" s="56" t="s">
        <v>274</v>
      </c>
      <c r="AP160" s="57">
        <v>0.21923999488353729</v>
      </c>
    </row>
    <row r="161" spans="1:42" x14ac:dyDescent="0.2">
      <c r="A161" s="47" t="str">
        <f t="shared" si="29"/>
        <v>SS-42955</v>
      </c>
      <c r="B161" s="47" t="s">
        <v>146</v>
      </c>
      <c r="C161" s="47" t="s">
        <v>137</v>
      </c>
      <c r="D161" s="48">
        <v>1009</v>
      </c>
      <c r="E161" s="49">
        <v>42955.210405092592</v>
      </c>
      <c r="F161" s="50">
        <v>0</v>
      </c>
      <c r="G161" s="50">
        <v>0</v>
      </c>
      <c r="H161" s="50">
        <v>0</v>
      </c>
      <c r="I161" s="50">
        <v>0</v>
      </c>
      <c r="J161" s="50">
        <v>0</v>
      </c>
      <c r="K161" s="50">
        <v>0</v>
      </c>
      <c r="L161" s="50">
        <v>0</v>
      </c>
      <c r="M161" s="50">
        <v>0</v>
      </c>
      <c r="N161" s="50">
        <v>0</v>
      </c>
      <c r="O161" s="50">
        <v>0</v>
      </c>
      <c r="P161" s="50">
        <v>0</v>
      </c>
      <c r="Q161" s="50">
        <v>0</v>
      </c>
      <c r="R161" s="50">
        <v>0.71445697546005249</v>
      </c>
      <c r="S161" s="50">
        <v>0.72598052024841309</v>
      </c>
      <c r="T161" s="50">
        <v>0.84798318147659302</v>
      </c>
      <c r="U161" s="50">
        <v>0.70293354988098145</v>
      </c>
      <c r="V161" s="50">
        <v>0.61654877662658691</v>
      </c>
      <c r="W161" s="50">
        <v>0.48398700356483459</v>
      </c>
      <c r="X161" s="50">
        <v>0.42636951804161072</v>
      </c>
      <c r="Y161" s="50">
        <v>0.40332251787185669</v>
      </c>
      <c r="Z161" s="50">
        <v>0</v>
      </c>
      <c r="AA161" s="50">
        <v>0</v>
      </c>
      <c r="AB161" s="50">
        <v>0</v>
      </c>
      <c r="AC161" s="50">
        <v>0</v>
      </c>
      <c r="AD161" s="51"/>
      <c r="AE161" s="47">
        <f>+VLOOKUP($A161,'CBP and SS Dispatched'!$A$3:$C$45,2,0)</f>
        <v>19</v>
      </c>
      <c r="AF161" s="47">
        <f>+VLOOKUP($A161,'CBP and SS Dispatched'!$A$3:$C$45,3,0)</f>
        <v>20</v>
      </c>
      <c r="AG161" s="52" t="str">
        <f t="shared" si="31"/>
        <v>HE19</v>
      </c>
      <c r="AH161" s="52" t="str">
        <f t="shared" si="31"/>
        <v>HE20</v>
      </c>
      <c r="AI161" s="52" t="str">
        <f t="shared" si="32"/>
        <v>x</v>
      </c>
      <c r="AJ161" s="52" t="str">
        <f t="shared" si="32"/>
        <v>y</v>
      </c>
      <c r="AK161" s="52">
        <v>161</v>
      </c>
      <c r="AL161" s="53">
        <f t="shared" ca="1" si="33"/>
        <v>0.4148460179567337</v>
      </c>
      <c r="AM161" s="54">
        <f t="shared" si="30"/>
        <v>42955</v>
      </c>
      <c r="AO161" s="56" t="s">
        <v>275</v>
      </c>
      <c r="AP161" s="57">
        <v>4.2570002228021622</v>
      </c>
    </row>
    <row r="162" spans="1:42" x14ac:dyDescent="0.2">
      <c r="A162" s="47" t="str">
        <f t="shared" si="29"/>
        <v>SS-42955</v>
      </c>
      <c r="B162" s="47" t="s">
        <v>147</v>
      </c>
      <c r="C162" s="47" t="s">
        <v>137</v>
      </c>
      <c r="D162" s="48">
        <v>3616</v>
      </c>
      <c r="E162" s="49">
        <v>42955.210405092592</v>
      </c>
      <c r="F162" s="50">
        <v>0</v>
      </c>
      <c r="G162" s="50">
        <v>0</v>
      </c>
      <c r="H162" s="50">
        <v>0</v>
      </c>
      <c r="I162" s="50">
        <v>0</v>
      </c>
      <c r="J162" s="50">
        <v>0</v>
      </c>
      <c r="K162" s="50">
        <v>0</v>
      </c>
      <c r="L162" s="50">
        <v>0</v>
      </c>
      <c r="M162" s="50">
        <v>0</v>
      </c>
      <c r="N162" s="50">
        <v>0</v>
      </c>
      <c r="O162" s="50">
        <v>0</v>
      </c>
      <c r="P162" s="50">
        <v>0</v>
      </c>
      <c r="Q162" s="50">
        <v>0</v>
      </c>
      <c r="R162" s="50">
        <v>2.3143446445465088</v>
      </c>
      <c r="S162" s="50">
        <v>2.3338687419891357</v>
      </c>
      <c r="T162" s="50">
        <v>2.559561014175415</v>
      </c>
      <c r="U162" s="50">
        <v>2.43511962890625</v>
      </c>
      <c r="V162" s="50">
        <v>2.3398885726928711</v>
      </c>
      <c r="W162" s="50">
        <v>1.6145896911621094</v>
      </c>
      <c r="X162" s="50">
        <v>1.4129352569580078</v>
      </c>
      <c r="Y162" s="50">
        <v>1.3130546808242798</v>
      </c>
      <c r="Z162" s="50">
        <v>0</v>
      </c>
      <c r="AA162" s="50">
        <v>0</v>
      </c>
      <c r="AB162" s="50">
        <v>0</v>
      </c>
      <c r="AC162" s="50">
        <v>0</v>
      </c>
      <c r="AD162" s="51"/>
      <c r="AE162" s="47">
        <f>+VLOOKUP($A162,'CBP and SS Dispatched'!$A$3:$C$45,2,0)</f>
        <v>19</v>
      </c>
      <c r="AF162" s="47">
        <f>+VLOOKUP($A162,'CBP and SS Dispatched'!$A$3:$C$45,3,0)</f>
        <v>20</v>
      </c>
      <c r="AG162" s="52" t="str">
        <f t="shared" si="31"/>
        <v>HE19</v>
      </c>
      <c r="AH162" s="52" t="str">
        <f t="shared" si="31"/>
        <v>HE20</v>
      </c>
      <c r="AI162" s="52" t="str">
        <f t="shared" si="32"/>
        <v>x</v>
      </c>
      <c r="AJ162" s="52" t="str">
        <f t="shared" si="32"/>
        <v>y</v>
      </c>
      <c r="AK162" s="52">
        <v>162</v>
      </c>
      <c r="AL162" s="53">
        <f t="shared" ca="1" si="33"/>
        <v>1.3629949688911438</v>
      </c>
      <c r="AM162" s="54">
        <f t="shared" si="30"/>
        <v>42955</v>
      </c>
      <c r="AO162" s="56" t="s">
        <v>276</v>
      </c>
      <c r="AP162" s="57">
        <v>4.2570002228021622</v>
      </c>
    </row>
    <row r="163" spans="1:42" x14ac:dyDescent="0.2">
      <c r="A163" s="47" t="str">
        <f t="shared" si="29"/>
        <v>SS-42955</v>
      </c>
      <c r="B163" s="47" t="s">
        <v>148</v>
      </c>
      <c r="C163" s="47" t="s">
        <v>137</v>
      </c>
      <c r="D163" s="48">
        <v>5606</v>
      </c>
      <c r="E163" s="49">
        <v>42955.210405092592</v>
      </c>
      <c r="F163" s="50">
        <v>0</v>
      </c>
      <c r="G163" s="50">
        <v>0</v>
      </c>
      <c r="H163" s="50">
        <v>0</v>
      </c>
      <c r="I163" s="50">
        <v>0</v>
      </c>
      <c r="J163" s="50">
        <v>0</v>
      </c>
      <c r="K163" s="50">
        <v>0</v>
      </c>
      <c r="L163" s="50">
        <v>0</v>
      </c>
      <c r="M163" s="50">
        <v>0</v>
      </c>
      <c r="N163" s="50">
        <v>0</v>
      </c>
      <c r="O163" s="50">
        <v>0</v>
      </c>
      <c r="P163" s="50">
        <v>0</v>
      </c>
      <c r="Q163" s="50">
        <v>0</v>
      </c>
      <c r="R163" s="50">
        <v>1.7353260517120361</v>
      </c>
      <c r="S163" s="50">
        <v>1.9517254829406738</v>
      </c>
      <c r="T163" s="50">
        <v>2.4096536636352539</v>
      </c>
      <c r="U163" s="50">
        <v>2.8403310775756836</v>
      </c>
      <c r="V163" s="50">
        <v>3.1449782848358154</v>
      </c>
      <c r="W163" s="50">
        <v>3.0147392749786377</v>
      </c>
      <c r="X163" s="50">
        <v>3.0777559280395508</v>
      </c>
      <c r="Y163" s="50">
        <v>3.0399305820465088</v>
      </c>
      <c r="Z163" s="50">
        <v>0</v>
      </c>
      <c r="AA163" s="50">
        <v>0</v>
      </c>
      <c r="AB163" s="50">
        <v>0</v>
      </c>
      <c r="AC163" s="50">
        <v>0</v>
      </c>
      <c r="AD163" s="51"/>
      <c r="AE163" s="47">
        <f>+VLOOKUP($A163,'CBP and SS Dispatched'!$A$3:$C$45,2,0)</f>
        <v>19</v>
      </c>
      <c r="AF163" s="47">
        <f>+VLOOKUP($A163,'CBP and SS Dispatched'!$A$3:$C$45,3,0)</f>
        <v>20</v>
      </c>
      <c r="AG163" s="52" t="str">
        <f t="shared" si="31"/>
        <v>HE19</v>
      </c>
      <c r="AH163" s="52" t="str">
        <f t="shared" si="31"/>
        <v>HE20</v>
      </c>
      <c r="AI163" s="52" t="str">
        <f t="shared" si="32"/>
        <v>x</v>
      </c>
      <c r="AJ163" s="52" t="str">
        <f t="shared" si="32"/>
        <v>y</v>
      </c>
      <c r="AK163" s="52">
        <v>163</v>
      </c>
      <c r="AL163" s="53">
        <f t="shared" ca="1" si="33"/>
        <v>3.0588432550430298</v>
      </c>
      <c r="AM163" s="54">
        <f t="shared" si="30"/>
        <v>42955</v>
      </c>
      <c r="AO163" s="56" t="s">
        <v>277</v>
      </c>
      <c r="AP163" s="57">
        <v>4.2570002228021622</v>
      </c>
    </row>
    <row r="164" spans="1:42" x14ac:dyDescent="0.2">
      <c r="A164" s="47" t="str">
        <f t="shared" si="29"/>
        <v>SS-42955</v>
      </c>
      <c r="B164" s="47" t="s">
        <v>149</v>
      </c>
      <c r="C164" s="47" t="s">
        <v>137</v>
      </c>
      <c r="D164" s="48">
        <v>8932</v>
      </c>
      <c r="E164" s="49">
        <v>42955.210405092592</v>
      </c>
      <c r="F164" s="50">
        <v>0</v>
      </c>
      <c r="G164" s="50">
        <v>0</v>
      </c>
      <c r="H164" s="50">
        <v>0</v>
      </c>
      <c r="I164" s="50">
        <v>0</v>
      </c>
      <c r="J164" s="50">
        <v>0</v>
      </c>
      <c r="K164" s="50">
        <v>0</v>
      </c>
      <c r="L164" s="50">
        <v>0</v>
      </c>
      <c r="M164" s="50">
        <v>0</v>
      </c>
      <c r="N164" s="50">
        <v>0</v>
      </c>
      <c r="O164" s="50">
        <v>0</v>
      </c>
      <c r="P164" s="50">
        <v>0</v>
      </c>
      <c r="Q164" s="50">
        <v>0</v>
      </c>
      <c r="R164" s="50">
        <v>3.4045572280883789</v>
      </c>
      <c r="S164" s="50">
        <v>3.8973586559295654</v>
      </c>
      <c r="T164" s="50">
        <v>4.297245979309082</v>
      </c>
      <c r="U164" s="50">
        <v>4.6457476615905762</v>
      </c>
      <c r="V164" s="50">
        <v>4.7656488418579102</v>
      </c>
      <c r="W164" s="50">
        <v>4.1911144256591797</v>
      </c>
      <c r="X164" s="50">
        <v>4.0526070594787598</v>
      </c>
      <c r="Y164" s="50">
        <v>3.8357343673706055</v>
      </c>
      <c r="Z164" s="50">
        <v>0</v>
      </c>
      <c r="AA164" s="50">
        <v>0</v>
      </c>
      <c r="AB164" s="50">
        <v>0</v>
      </c>
      <c r="AC164" s="50">
        <v>0</v>
      </c>
      <c r="AD164" s="51"/>
      <c r="AE164" s="47">
        <f>+VLOOKUP($A164,'CBP and SS Dispatched'!$A$3:$C$45,2,0)</f>
        <v>19</v>
      </c>
      <c r="AF164" s="47">
        <f>+VLOOKUP($A164,'CBP and SS Dispatched'!$A$3:$C$45,3,0)</f>
        <v>20</v>
      </c>
      <c r="AG164" s="52" t="str">
        <f t="shared" si="31"/>
        <v>HE19</v>
      </c>
      <c r="AH164" s="52" t="str">
        <f t="shared" si="31"/>
        <v>HE20</v>
      </c>
      <c r="AI164" s="52" t="str">
        <f t="shared" si="32"/>
        <v>x</v>
      </c>
      <c r="AJ164" s="52" t="str">
        <f t="shared" si="32"/>
        <v>y</v>
      </c>
      <c r="AK164" s="52">
        <v>164</v>
      </c>
      <c r="AL164" s="53">
        <f t="shared" ca="1" si="33"/>
        <v>3.9441707134246826</v>
      </c>
      <c r="AM164" s="54">
        <f t="shared" si="30"/>
        <v>42955</v>
      </c>
      <c r="AO164" s="56" t="s">
        <v>278</v>
      </c>
      <c r="AP164" s="57">
        <v>4.2570002228021622</v>
      </c>
    </row>
    <row r="165" spans="1:42" x14ac:dyDescent="0.2">
      <c r="A165" s="47" t="str">
        <f t="shared" si="29"/>
        <v>SS-42976</v>
      </c>
      <c r="B165" s="47" t="s">
        <v>146</v>
      </c>
      <c r="C165" s="47" t="s">
        <v>137</v>
      </c>
      <c r="D165" s="48">
        <v>1009</v>
      </c>
      <c r="E165" s="49">
        <v>42976.210474537038</v>
      </c>
      <c r="F165" s="50">
        <v>0</v>
      </c>
      <c r="G165" s="50">
        <v>0</v>
      </c>
      <c r="H165" s="50">
        <v>0</v>
      </c>
      <c r="I165" s="50">
        <v>0</v>
      </c>
      <c r="J165" s="50">
        <v>0</v>
      </c>
      <c r="K165" s="50">
        <v>0</v>
      </c>
      <c r="L165" s="50">
        <v>0</v>
      </c>
      <c r="M165" s="50">
        <v>0</v>
      </c>
      <c r="N165" s="50">
        <v>0</v>
      </c>
      <c r="O165" s="50">
        <v>0</v>
      </c>
      <c r="P165" s="50">
        <v>0</v>
      </c>
      <c r="Q165" s="50">
        <v>0</v>
      </c>
      <c r="R165" s="50">
        <v>0.71445697546005249</v>
      </c>
      <c r="S165" s="50">
        <v>0.72598052024841309</v>
      </c>
      <c r="T165" s="50">
        <v>0.84962445497512817</v>
      </c>
      <c r="U165" s="50">
        <v>0.70293354988098145</v>
      </c>
      <c r="V165" s="50">
        <v>0.61804336309432983</v>
      </c>
      <c r="W165" s="50">
        <v>0.48398700356483459</v>
      </c>
      <c r="X165" s="50">
        <v>0.42636951804161072</v>
      </c>
      <c r="Y165" s="50">
        <v>0.40332251787185669</v>
      </c>
      <c r="Z165" s="50">
        <v>0</v>
      </c>
      <c r="AA165" s="50">
        <v>0</v>
      </c>
      <c r="AB165" s="50">
        <v>0</v>
      </c>
      <c r="AC165" s="50">
        <v>0</v>
      </c>
      <c r="AD165" s="51"/>
      <c r="AE165" s="47">
        <f>+VLOOKUP($A165,'CBP and SS Dispatched'!$A$3:$C$45,2,0)</f>
        <v>18</v>
      </c>
      <c r="AF165" s="47">
        <f>+VLOOKUP($A165,'CBP and SS Dispatched'!$A$3:$C$45,3,0)</f>
        <v>21</v>
      </c>
      <c r="AG165" s="52" t="str">
        <f t="shared" si="31"/>
        <v>HE18</v>
      </c>
      <c r="AH165" s="52" t="str">
        <f t="shared" si="31"/>
        <v>HE21</v>
      </c>
      <c r="AI165" s="52" t="str">
        <f t="shared" si="32"/>
        <v>w</v>
      </c>
      <c r="AJ165" s="52" t="str">
        <f t="shared" si="32"/>
        <v>z</v>
      </c>
      <c r="AK165" s="52">
        <v>165</v>
      </c>
      <c r="AL165" s="53">
        <f t="shared" ca="1" si="33"/>
        <v>0.3284197598695755</v>
      </c>
      <c r="AM165" s="54">
        <f t="shared" si="30"/>
        <v>42976</v>
      </c>
      <c r="AO165" s="56" t="s">
        <v>279</v>
      </c>
      <c r="AP165" s="57">
        <v>4.2570002228021622</v>
      </c>
    </row>
    <row r="166" spans="1:42" x14ac:dyDescent="0.2">
      <c r="A166" s="47" t="str">
        <f t="shared" si="29"/>
        <v>SS-42976</v>
      </c>
      <c r="B166" s="47" t="s">
        <v>147</v>
      </c>
      <c r="C166" s="47" t="s">
        <v>137</v>
      </c>
      <c r="D166" s="48">
        <v>3616</v>
      </c>
      <c r="E166" s="49">
        <v>42976.210474537038</v>
      </c>
      <c r="F166" s="50">
        <v>0</v>
      </c>
      <c r="G166" s="50">
        <v>0</v>
      </c>
      <c r="H166" s="50">
        <v>0</v>
      </c>
      <c r="I166" s="50">
        <v>0</v>
      </c>
      <c r="J166" s="50">
        <v>0</v>
      </c>
      <c r="K166" s="50">
        <v>0</v>
      </c>
      <c r="L166" s="50">
        <v>0</v>
      </c>
      <c r="M166" s="50">
        <v>0</v>
      </c>
      <c r="N166" s="50">
        <v>0</v>
      </c>
      <c r="O166" s="50">
        <v>0</v>
      </c>
      <c r="P166" s="50">
        <v>0</v>
      </c>
      <c r="Q166" s="50">
        <v>0</v>
      </c>
      <c r="R166" s="50">
        <v>2.3594064712524414</v>
      </c>
      <c r="S166" s="50">
        <v>2.3793106079101563</v>
      </c>
      <c r="T166" s="50">
        <v>2.6093986034393311</v>
      </c>
      <c r="U166" s="50">
        <v>2.4825332164764404</v>
      </c>
      <c r="V166" s="50">
        <v>2.3854479789733887</v>
      </c>
      <c r="W166" s="50">
        <v>1.6460272073745728</v>
      </c>
      <c r="X166" s="50">
        <v>1.4404463768005371</v>
      </c>
      <c r="Y166" s="50">
        <v>1.3386211395263672</v>
      </c>
      <c r="Z166" s="50">
        <v>0</v>
      </c>
      <c r="AA166" s="50">
        <v>0</v>
      </c>
      <c r="AB166" s="50">
        <v>0</v>
      </c>
      <c r="AC166" s="50">
        <v>0</v>
      </c>
      <c r="AD166" s="51"/>
      <c r="AE166" s="47">
        <f>+VLOOKUP($A166,'CBP and SS Dispatched'!$A$3:$C$45,2,0)</f>
        <v>18</v>
      </c>
      <c r="AF166" s="47">
        <f>+VLOOKUP($A166,'CBP and SS Dispatched'!$A$3:$C$45,3,0)</f>
        <v>21</v>
      </c>
      <c r="AG166" s="52" t="str">
        <f t="shared" si="31"/>
        <v>HE18</v>
      </c>
      <c r="AH166" s="52" t="str">
        <f t="shared" si="31"/>
        <v>HE21</v>
      </c>
      <c r="AI166" s="52" t="str">
        <f t="shared" si="32"/>
        <v>w</v>
      </c>
      <c r="AJ166" s="52" t="str">
        <f t="shared" si="32"/>
        <v>z</v>
      </c>
      <c r="AK166" s="52">
        <v>166</v>
      </c>
      <c r="AL166" s="53">
        <f t="shared" ca="1" si="33"/>
        <v>1.1062736809253693</v>
      </c>
      <c r="AM166" s="54">
        <f t="shared" si="30"/>
        <v>42976</v>
      </c>
      <c r="AO166" s="56" t="s">
        <v>280</v>
      </c>
      <c r="AP166" s="57">
        <v>4.5269998908042908</v>
      </c>
    </row>
    <row r="167" spans="1:42" x14ac:dyDescent="0.2">
      <c r="A167" s="47" t="str">
        <f t="shared" si="29"/>
        <v>SS-42976</v>
      </c>
      <c r="B167" s="47" t="s">
        <v>148</v>
      </c>
      <c r="C167" s="47" t="s">
        <v>137</v>
      </c>
      <c r="D167" s="48">
        <v>5606</v>
      </c>
      <c r="E167" s="49">
        <v>42976.210474537038</v>
      </c>
      <c r="F167" s="50">
        <v>0</v>
      </c>
      <c r="G167" s="50">
        <v>0</v>
      </c>
      <c r="H167" s="50">
        <v>0</v>
      </c>
      <c r="I167" s="50">
        <v>0</v>
      </c>
      <c r="J167" s="50">
        <v>0</v>
      </c>
      <c r="K167" s="50">
        <v>0</v>
      </c>
      <c r="L167" s="50">
        <v>0</v>
      </c>
      <c r="M167" s="50">
        <v>0</v>
      </c>
      <c r="N167" s="50">
        <v>0</v>
      </c>
      <c r="O167" s="50">
        <v>0</v>
      </c>
      <c r="P167" s="50">
        <v>0</v>
      </c>
      <c r="Q167" s="50">
        <v>0</v>
      </c>
      <c r="R167" s="50">
        <v>1.9403728246688843</v>
      </c>
      <c r="S167" s="50">
        <v>2.1826589107513428</v>
      </c>
      <c r="T167" s="50">
        <v>2.6924192905426025</v>
      </c>
      <c r="U167" s="50">
        <v>3.1738932132720947</v>
      </c>
      <c r="V167" s="50">
        <v>3.5152397155761719</v>
      </c>
      <c r="W167" s="50">
        <v>3.370171070098877</v>
      </c>
      <c r="X167" s="50">
        <v>3.4402782917022705</v>
      </c>
      <c r="Y167" s="50">
        <v>3.3976531028747559</v>
      </c>
      <c r="Z167" s="50">
        <v>0</v>
      </c>
      <c r="AA167" s="50">
        <v>0</v>
      </c>
      <c r="AB167" s="50">
        <v>0</v>
      </c>
      <c r="AC167" s="50">
        <v>0</v>
      </c>
      <c r="AD167" s="51"/>
      <c r="AE167" s="47">
        <f>+VLOOKUP($A167,'CBP and SS Dispatched'!$A$3:$C$45,2,0)</f>
        <v>18</v>
      </c>
      <c r="AF167" s="47">
        <f>+VLOOKUP($A167,'CBP and SS Dispatched'!$A$3:$C$45,3,0)</f>
        <v>21</v>
      </c>
      <c r="AG167" s="52" t="str">
        <f t="shared" si="31"/>
        <v>HE18</v>
      </c>
      <c r="AH167" s="52" t="str">
        <f t="shared" si="31"/>
        <v>HE21</v>
      </c>
      <c r="AI167" s="52" t="str">
        <f t="shared" si="32"/>
        <v>w</v>
      </c>
      <c r="AJ167" s="52" t="str">
        <f t="shared" si="32"/>
        <v>z</v>
      </c>
      <c r="AK167" s="52">
        <v>167</v>
      </c>
      <c r="AL167" s="53">
        <f t="shared" ca="1" si="33"/>
        <v>2.5520256161689758</v>
      </c>
      <c r="AM167" s="54">
        <f t="shared" si="30"/>
        <v>42976</v>
      </c>
      <c r="AO167" s="56" t="s">
        <v>226</v>
      </c>
      <c r="AP167" s="57">
        <v>4.2599701285362244</v>
      </c>
    </row>
    <row r="168" spans="1:42" x14ac:dyDescent="0.2">
      <c r="A168" s="47" t="str">
        <f t="shared" si="29"/>
        <v>SS-42976</v>
      </c>
      <c r="B168" s="47" t="s">
        <v>149</v>
      </c>
      <c r="C168" s="47" t="s">
        <v>137</v>
      </c>
      <c r="D168" s="48">
        <v>8932</v>
      </c>
      <c r="E168" s="49">
        <v>42976.210474537038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3.5619313716888428</v>
      </c>
      <c r="S168" s="50">
        <v>4.077512264251709</v>
      </c>
      <c r="T168" s="50">
        <v>4.4958844184875488</v>
      </c>
      <c r="U168" s="50">
        <v>4.8604950904846191</v>
      </c>
      <c r="V168" s="50">
        <v>4.985938549041748</v>
      </c>
      <c r="W168" s="50">
        <v>4.3848466873168945</v>
      </c>
      <c r="X168" s="50">
        <v>4.2399368286132813</v>
      </c>
      <c r="Y168" s="50">
        <v>4.0130395889282227</v>
      </c>
      <c r="Z168" s="50">
        <v>0</v>
      </c>
      <c r="AA168" s="50">
        <v>0</v>
      </c>
      <c r="AB168" s="50">
        <v>0</v>
      </c>
      <c r="AC168" s="50">
        <v>0</v>
      </c>
      <c r="AD168" s="51"/>
      <c r="AE168" s="47">
        <f>+VLOOKUP($A168,'CBP and SS Dispatched'!$A$3:$C$45,2,0)</f>
        <v>18</v>
      </c>
      <c r="AF168" s="47">
        <f>+VLOOKUP($A168,'CBP and SS Dispatched'!$A$3:$C$45,3,0)</f>
        <v>21</v>
      </c>
      <c r="AG168" s="52" t="str">
        <f t="shared" si="31"/>
        <v>HE18</v>
      </c>
      <c r="AH168" s="52" t="str">
        <f t="shared" si="31"/>
        <v>HE21</v>
      </c>
      <c r="AI168" s="52" t="str">
        <f t="shared" si="32"/>
        <v>w</v>
      </c>
      <c r="AJ168" s="52" t="str">
        <f t="shared" si="32"/>
        <v>z</v>
      </c>
      <c r="AK168" s="52">
        <v>168</v>
      </c>
      <c r="AL168" s="53">
        <f t="shared" ca="1" si="33"/>
        <v>3.1594557762145996</v>
      </c>
      <c r="AM168" s="54">
        <f t="shared" si="30"/>
        <v>42976</v>
      </c>
      <c r="AO168" s="56" t="s">
        <v>281</v>
      </c>
      <c r="AP168" s="57">
        <v>4.2599701285362244</v>
      </c>
    </row>
    <row r="169" spans="1:42" x14ac:dyDescent="0.2">
      <c r="A169" s="47" t="str">
        <f t="shared" si="29"/>
        <v>SS-42978</v>
      </c>
      <c r="B169" s="47" t="s">
        <v>146</v>
      </c>
      <c r="C169" s="47" t="s">
        <v>137</v>
      </c>
      <c r="D169" s="48">
        <v>1009</v>
      </c>
      <c r="E169" s="49">
        <v>42978.210393518515</v>
      </c>
      <c r="F169" s="50">
        <v>0</v>
      </c>
      <c r="G169" s="50">
        <v>0</v>
      </c>
      <c r="H169" s="50">
        <v>0</v>
      </c>
      <c r="I169" s="50">
        <v>0</v>
      </c>
      <c r="J169" s="50">
        <v>0</v>
      </c>
      <c r="K169" s="50">
        <v>0</v>
      </c>
      <c r="L169" s="50">
        <v>0</v>
      </c>
      <c r="M169" s="50">
        <v>0</v>
      </c>
      <c r="N169" s="50">
        <v>0</v>
      </c>
      <c r="O169" s="50">
        <v>0</v>
      </c>
      <c r="P169" s="50">
        <v>0</v>
      </c>
      <c r="Q169" s="50">
        <v>0</v>
      </c>
      <c r="R169" s="50">
        <v>0.71445697546005249</v>
      </c>
      <c r="S169" s="50">
        <v>0.72598052024841309</v>
      </c>
      <c r="T169" s="50">
        <v>0.85359096527099609</v>
      </c>
      <c r="U169" s="50">
        <v>0.70293354988098145</v>
      </c>
      <c r="V169" s="50">
        <v>0.62165522575378418</v>
      </c>
      <c r="W169" s="50">
        <v>0.48398700356483459</v>
      </c>
      <c r="X169" s="50">
        <v>0.42636951804161072</v>
      </c>
      <c r="Y169" s="50">
        <v>0.40332251787185669</v>
      </c>
      <c r="Z169" s="50">
        <v>0</v>
      </c>
      <c r="AA169" s="50">
        <v>0</v>
      </c>
      <c r="AB169" s="50">
        <v>0</v>
      </c>
      <c r="AC169" s="50">
        <v>0</v>
      </c>
      <c r="AD169" s="51"/>
      <c r="AE169" s="47">
        <f>+VLOOKUP($A169,'CBP and SS Dispatched'!$A$3:$C$45,2,0)</f>
        <v>17</v>
      </c>
      <c r="AF169" s="47">
        <f>+VLOOKUP($A169,'CBP and SS Dispatched'!$A$3:$C$45,3,0)</f>
        <v>20</v>
      </c>
      <c r="AG169" s="52" t="str">
        <f t="shared" si="31"/>
        <v>HE17</v>
      </c>
      <c r="AH169" s="52" t="str">
        <f t="shared" si="31"/>
        <v>HE20</v>
      </c>
      <c r="AI169" s="52" t="str">
        <f t="shared" si="32"/>
        <v>v</v>
      </c>
      <c r="AJ169" s="52" t="str">
        <f t="shared" si="32"/>
        <v>y</v>
      </c>
      <c r="AK169" s="52">
        <v>169</v>
      </c>
      <c r="AL169" s="53">
        <f t="shared" ca="1" si="33"/>
        <v>0.48383356630802155</v>
      </c>
      <c r="AM169" s="54">
        <f t="shared" si="30"/>
        <v>42978</v>
      </c>
      <c r="AO169" s="56" t="s">
        <v>282</v>
      </c>
      <c r="AP169" s="57">
        <v>4.2599701285362244</v>
      </c>
    </row>
    <row r="170" spans="1:42" x14ac:dyDescent="0.2">
      <c r="A170" s="47" t="str">
        <f t="shared" si="29"/>
        <v>SS-42978</v>
      </c>
      <c r="B170" s="47" t="s">
        <v>147</v>
      </c>
      <c r="C170" s="47" t="s">
        <v>137</v>
      </c>
      <c r="D170" s="48">
        <v>3616</v>
      </c>
      <c r="E170" s="49">
        <v>42978.210393518515</v>
      </c>
      <c r="F170" s="50">
        <v>0</v>
      </c>
      <c r="G170" s="50">
        <v>0</v>
      </c>
      <c r="H170" s="50">
        <v>0</v>
      </c>
      <c r="I170" s="50">
        <v>0</v>
      </c>
      <c r="J170" s="50">
        <v>0</v>
      </c>
      <c r="K170" s="50">
        <v>0</v>
      </c>
      <c r="L170" s="50">
        <v>0</v>
      </c>
      <c r="M170" s="50">
        <v>0</v>
      </c>
      <c r="N170" s="50">
        <v>0</v>
      </c>
      <c r="O170" s="50">
        <v>0</v>
      </c>
      <c r="P170" s="50">
        <v>0</v>
      </c>
      <c r="Q170" s="50">
        <v>0</v>
      </c>
      <c r="R170" s="50">
        <v>2.4683055877685547</v>
      </c>
      <c r="S170" s="50">
        <v>2.4891281127929688</v>
      </c>
      <c r="T170" s="50">
        <v>2.7298393249511719</v>
      </c>
      <c r="U170" s="50">
        <v>2.5971159934997559</v>
      </c>
      <c r="V170" s="50">
        <v>2.4955499172210693</v>
      </c>
      <c r="W170" s="50">
        <v>1.7220011949539185</v>
      </c>
      <c r="X170" s="50">
        <v>1.5069315433502197</v>
      </c>
      <c r="Y170" s="50">
        <v>1.4004063606262207</v>
      </c>
      <c r="Z170" s="50">
        <v>0</v>
      </c>
      <c r="AA170" s="50">
        <v>0</v>
      </c>
      <c r="AB170" s="50">
        <v>0</v>
      </c>
      <c r="AC170" s="50">
        <v>0</v>
      </c>
      <c r="AD170" s="51"/>
      <c r="AE170" s="47">
        <f>+VLOOKUP($A170,'CBP and SS Dispatched'!$A$3:$C$45,2,0)</f>
        <v>17</v>
      </c>
      <c r="AF170" s="47">
        <f>+VLOOKUP($A170,'CBP and SS Dispatched'!$A$3:$C$45,3,0)</f>
        <v>20</v>
      </c>
      <c r="AG170" s="52" t="str">
        <f t="shared" si="31"/>
        <v>HE17</v>
      </c>
      <c r="AH170" s="52" t="str">
        <f t="shared" si="31"/>
        <v>HE20</v>
      </c>
      <c r="AI170" s="52" t="str">
        <f t="shared" si="32"/>
        <v>v</v>
      </c>
      <c r="AJ170" s="52" t="str">
        <f t="shared" si="32"/>
        <v>y</v>
      </c>
      <c r="AK170" s="52">
        <v>170</v>
      </c>
      <c r="AL170" s="53">
        <f t="shared" ca="1" si="33"/>
        <v>1.7812222540378571</v>
      </c>
      <c r="AM170" s="54">
        <f t="shared" si="30"/>
        <v>42978</v>
      </c>
      <c r="AO170" s="56" t="s">
        <v>241</v>
      </c>
      <c r="AP170" s="57">
        <v>11.00407737493515</v>
      </c>
    </row>
    <row r="171" spans="1:42" x14ac:dyDescent="0.2">
      <c r="A171" s="47" t="str">
        <f t="shared" si="29"/>
        <v>SS-42978</v>
      </c>
      <c r="B171" s="47" t="s">
        <v>148</v>
      </c>
      <c r="C171" s="47" t="s">
        <v>137</v>
      </c>
      <c r="D171" s="48">
        <v>5606</v>
      </c>
      <c r="E171" s="49">
        <v>42978.210393518515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2.4359025955200195</v>
      </c>
      <c r="S171" s="50">
        <v>2.7407479286193848</v>
      </c>
      <c r="T171" s="50">
        <v>3.3757696151733398</v>
      </c>
      <c r="U171" s="50">
        <v>3.98000168800354</v>
      </c>
      <c r="V171" s="50">
        <v>4.4100379943847656</v>
      </c>
      <c r="W171" s="50">
        <v>4.2291312217712402</v>
      </c>
      <c r="X171" s="50">
        <v>4.3163738250732422</v>
      </c>
      <c r="Y171" s="50">
        <v>4.2621488571166992</v>
      </c>
      <c r="Z171" s="50">
        <v>0</v>
      </c>
      <c r="AA171" s="50">
        <v>0</v>
      </c>
      <c r="AB171" s="50">
        <v>0</v>
      </c>
      <c r="AC171" s="50">
        <v>0</v>
      </c>
      <c r="AD171" s="51"/>
      <c r="AE171" s="47">
        <f>+VLOOKUP($A171,'CBP and SS Dispatched'!$A$3:$C$45,2,0)</f>
        <v>17</v>
      </c>
      <c r="AF171" s="47">
        <f>+VLOOKUP($A171,'CBP and SS Dispatched'!$A$3:$C$45,3,0)</f>
        <v>20</v>
      </c>
      <c r="AG171" s="52" t="str">
        <f t="shared" si="31"/>
        <v>HE17</v>
      </c>
      <c r="AH171" s="52" t="str">
        <f t="shared" si="31"/>
        <v>HE20</v>
      </c>
      <c r="AI171" s="52" t="str">
        <f t="shared" si="32"/>
        <v>v</v>
      </c>
      <c r="AJ171" s="52" t="str">
        <f t="shared" si="32"/>
        <v>y</v>
      </c>
      <c r="AK171" s="52">
        <v>171</v>
      </c>
      <c r="AL171" s="53">
        <f t="shared" ca="1" si="33"/>
        <v>4.3044229745864868</v>
      </c>
      <c r="AM171" s="54">
        <f t="shared" si="30"/>
        <v>42978</v>
      </c>
      <c r="AO171" s="56" t="s">
        <v>242</v>
      </c>
      <c r="AP171" s="57">
        <v>8.685474693775177</v>
      </c>
    </row>
    <row r="172" spans="1:42" x14ac:dyDescent="0.2">
      <c r="A172" s="47" t="str">
        <f t="shared" si="29"/>
        <v>SS-42978</v>
      </c>
      <c r="B172" s="47" t="s">
        <v>149</v>
      </c>
      <c r="C172" s="47" t="s">
        <v>137</v>
      </c>
      <c r="D172" s="48">
        <v>8932</v>
      </c>
      <c r="E172" s="49">
        <v>42978.210393518515</v>
      </c>
      <c r="F172" s="50">
        <v>0</v>
      </c>
      <c r="G172" s="50">
        <v>0</v>
      </c>
      <c r="H172" s="50">
        <v>0</v>
      </c>
      <c r="I172" s="50">
        <v>0</v>
      </c>
      <c r="J172" s="50">
        <v>0</v>
      </c>
      <c r="K172" s="50">
        <v>0</v>
      </c>
      <c r="L172" s="50">
        <v>0</v>
      </c>
      <c r="M172" s="50">
        <v>0</v>
      </c>
      <c r="N172" s="50">
        <v>0</v>
      </c>
      <c r="O172" s="50">
        <v>0</v>
      </c>
      <c r="P172" s="50">
        <v>0</v>
      </c>
      <c r="Q172" s="50">
        <v>0</v>
      </c>
      <c r="R172" s="50">
        <v>3.9422523975372314</v>
      </c>
      <c r="S172" s="50">
        <v>4.5128841400146484</v>
      </c>
      <c r="T172" s="50">
        <v>4.9759268760681152</v>
      </c>
      <c r="U172" s="50">
        <v>5.3794689178466797</v>
      </c>
      <c r="V172" s="50">
        <v>5.518305778503418</v>
      </c>
      <c r="W172" s="50">
        <v>4.8530330657958984</v>
      </c>
      <c r="X172" s="50">
        <v>4.6926507949829102</v>
      </c>
      <c r="Y172" s="50">
        <v>4.4415268898010254</v>
      </c>
      <c r="Z172" s="50">
        <v>0</v>
      </c>
      <c r="AA172" s="50">
        <v>0</v>
      </c>
      <c r="AB172" s="50">
        <v>0</v>
      </c>
      <c r="AC172" s="50">
        <v>0</v>
      </c>
      <c r="AD172" s="51"/>
      <c r="AE172" s="47">
        <f>+VLOOKUP($A172,'CBP and SS Dispatched'!$A$3:$C$45,2,0)</f>
        <v>17</v>
      </c>
      <c r="AF172" s="47">
        <f>+VLOOKUP($A172,'CBP and SS Dispatched'!$A$3:$C$45,3,0)</f>
        <v>20</v>
      </c>
      <c r="AG172" s="52" t="str">
        <f t="shared" si="31"/>
        <v>HE17</v>
      </c>
      <c r="AH172" s="52" t="str">
        <f t="shared" si="31"/>
        <v>HE20</v>
      </c>
      <c r="AI172" s="52" t="str">
        <f t="shared" si="32"/>
        <v>v</v>
      </c>
      <c r="AJ172" s="52" t="str">
        <f t="shared" si="32"/>
        <v>y</v>
      </c>
      <c r="AK172" s="52">
        <v>172</v>
      </c>
      <c r="AL172" s="53">
        <f t="shared" ca="1" si="33"/>
        <v>4.876379132270813</v>
      </c>
      <c r="AM172" s="54">
        <f t="shared" si="30"/>
        <v>42978</v>
      </c>
      <c r="AO172" s="56" t="s">
        <v>243</v>
      </c>
      <c r="AP172" s="57">
        <v>8.7808549553155899</v>
      </c>
    </row>
    <row r="173" spans="1:42" x14ac:dyDescent="0.2">
      <c r="A173" s="47" t="str">
        <f t="shared" si="29"/>
        <v>SS-42979</v>
      </c>
      <c r="B173" s="47" t="s">
        <v>146</v>
      </c>
      <c r="C173" s="47" t="s">
        <v>137</v>
      </c>
      <c r="D173" s="48">
        <v>1009</v>
      </c>
      <c r="E173" s="49">
        <v>42979.210381944446</v>
      </c>
      <c r="F173" s="50">
        <v>0</v>
      </c>
      <c r="G173" s="50">
        <v>0</v>
      </c>
      <c r="H173" s="50">
        <v>0</v>
      </c>
      <c r="I173" s="50">
        <v>0</v>
      </c>
      <c r="J173" s="50">
        <v>0</v>
      </c>
      <c r="K173" s="50">
        <v>0</v>
      </c>
      <c r="L173" s="50">
        <v>0</v>
      </c>
      <c r="M173" s="50">
        <v>0</v>
      </c>
      <c r="N173" s="50">
        <v>0</v>
      </c>
      <c r="O173" s="50">
        <v>0</v>
      </c>
      <c r="P173" s="50">
        <v>0</v>
      </c>
      <c r="Q173" s="50">
        <v>0</v>
      </c>
      <c r="R173" s="50">
        <v>0.71445697546005249</v>
      </c>
      <c r="S173" s="50">
        <v>0.72598052024841309</v>
      </c>
      <c r="T173" s="50">
        <v>0.85427486896514893</v>
      </c>
      <c r="U173" s="50">
        <v>0.70293354988098145</v>
      </c>
      <c r="V173" s="50">
        <v>0.62227797508239746</v>
      </c>
      <c r="W173" s="50">
        <v>0.48398700356483459</v>
      </c>
      <c r="X173" s="50">
        <v>0.42636951804161072</v>
      </c>
      <c r="Y173" s="50">
        <v>0.40332251787185669</v>
      </c>
      <c r="Z173" s="50">
        <v>0</v>
      </c>
      <c r="AA173" s="50">
        <v>0</v>
      </c>
      <c r="AB173" s="50">
        <v>0</v>
      </c>
      <c r="AC173" s="50">
        <v>0</v>
      </c>
      <c r="AD173" s="51"/>
      <c r="AE173" s="47">
        <f>+VLOOKUP($A173,'CBP and SS Dispatched'!$A$3:$C$45,2,0)</f>
        <v>17</v>
      </c>
      <c r="AF173" s="47">
        <f>+VLOOKUP($A173,'CBP and SS Dispatched'!$A$3:$C$45,3,0)</f>
        <v>20</v>
      </c>
      <c r="AG173" s="52" t="str">
        <f t="shared" si="31"/>
        <v>HE17</v>
      </c>
      <c r="AH173" s="52" t="str">
        <f t="shared" si="31"/>
        <v>HE20</v>
      </c>
      <c r="AI173" s="52" t="str">
        <f t="shared" si="32"/>
        <v>v</v>
      </c>
      <c r="AJ173" s="52" t="str">
        <f t="shared" si="32"/>
        <v>y</v>
      </c>
      <c r="AK173" s="52">
        <v>173</v>
      </c>
      <c r="AL173" s="53">
        <f t="shared" ca="1" si="33"/>
        <v>0.48398925364017487</v>
      </c>
      <c r="AM173" s="54">
        <f t="shared" si="30"/>
        <v>42979</v>
      </c>
      <c r="AO173" s="56" t="s">
        <v>244</v>
      </c>
      <c r="AP173" s="57">
        <v>9.7932707667350769</v>
      </c>
    </row>
    <row r="174" spans="1:42" x14ac:dyDescent="0.2">
      <c r="A174" s="47" t="str">
        <f t="shared" si="29"/>
        <v>SS-42979</v>
      </c>
      <c r="B174" s="47" t="s">
        <v>147</v>
      </c>
      <c r="C174" s="47" t="s">
        <v>137</v>
      </c>
      <c r="D174" s="48">
        <v>3616</v>
      </c>
      <c r="E174" s="49">
        <v>42979.210381944446</v>
      </c>
      <c r="F174" s="50">
        <v>0</v>
      </c>
      <c r="G174" s="50">
        <v>0</v>
      </c>
      <c r="H174" s="50">
        <v>0</v>
      </c>
      <c r="I174" s="50">
        <v>0</v>
      </c>
      <c r="J174" s="50">
        <v>0</v>
      </c>
      <c r="K174" s="50">
        <v>0</v>
      </c>
      <c r="L174" s="50">
        <v>0</v>
      </c>
      <c r="M174" s="50">
        <v>0</v>
      </c>
      <c r="N174" s="50">
        <v>0</v>
      </c>
      <c r="O174" s="50">
        <v>0</v>
      </c>
      <c r="P174" s="50">
        <v>0</v>
      </c>
      <c r="Q174" s="50">
        <v>0</v>
      </c>
      <c r="R174" s="50">
        <v>2.4870812892913818</v>
      </c>
      <c r="S174" s="50">
        <v>2.5080623626708984</v>
      </c>
      <c r="T174" s="50">
        <v>2.7506048679351807</v>
      </c>
      <c r="U174" s="50">
        <v>2.6168715953826904</v>
      </c>
      <c r="V174" s="50">
        <v>2.5145328044891357</v>
      </c>
      <c r="W174" s="50">
        <v>1.735100269317627</v>
      </c>
      <c r="X174" s="50">
        <v>1.5183945894241333</v>
      </c>
      <c r="Y174" s="50">
        <v>1.4110589027404785</v>
      </c>
      <c r="Z174" s="50">
        <v>0</v>
      </c>
      <c r="AA174" s="50">
        <v>0</v>
      </c>
      <c r="AB174" s="50">
        <v>0</v>
      </c>
      <c r="AC174" s="50">
        <v>0</v>
      </c>
      <c r="AD174" s="51"/>
      <c r="AE174" s="47">
        <f>+VLOOKUP($A174,'CBP and SS Dispatched'!$A$3:$C$45,2,0)</f>
        <v>17</v>
      </c>
      <c r="AF174" s="47">
        <f>+VLOOKUP($A174,'CBP and SS Dispatched'!$A$3:$C$45,3,0)</f>
        <v>20</v>
      </c>
      <c r="AG174" s="52" t="str">
        <f t="shared" si="31"/>
        <v>HE17</v>
      </c>
      <c r="AH174" s="52" t="str">
        <f t="shared" si="31"/>
        <v>HE20</v>
      </c>
      <c r="AI174" s="52" t="str">
        <f t="shared" si="32"/>
        <v>v</v>
      </c>
      <c r="AJ174" s="52" t="str">
        <f t="shared" si="32"/>
        <v>y</v>
      </c>
      <c r="AK174" s="52">
        <v>174</v>
      </c>
      <c r="AL174" s="53">
        <f t="shared" ca="1" si="33"/>
        <v>1.7947716414928436</v>
      </c>
      <c r="AM174" s="54">
        <f t="shared" si="30"/>
        <v>42979</v>
      </c>
      <c r="AO174" s="56" t="s">
        <v>245</v>
      </c>
      <c r="AP174" s="57">
        <v>7.1461748331785202</v>
      </c>
    </row>
    <row r="175" spans="1:42" x14ac:dyDescent="0.2">
      <c r="A175" s="47" t="str">
        <f t="shared" si="29"/>
        <v>SS-42979</v>
      </c>
      <c r="B175" s="47" t="s">
        <v>148</v>
      </c>
      <c r="C175" s="47" t="s">
        <v>137</v>
      </c>
      <c r="D175" s="48">
        <v>5606</v>
      </c>
      <c r="E175" s="49">
        <v>42979.210381944446</v>
      </c>
      <c r="F175" s="50">
        <v>0</v>
      </c>
      <c r="G175" s="50">
        <v>0</v>
      </c>
      <c r="H175" s="50">
        <v>0</v>
      </c>
      <c r="I175" s="50">
        <v>0</v>
      </c>
      <c r="J175" s="50">
        <v>0</v>
      </c>
      <c r="K175" s="50">
        <v>0</v>
      </c>
      <c r="L175" s="50">
        <v>0</v>
      </c>
      <c r="M175" s="50">
        <v>0</v>
      </c>
      <c r="N175" s="50">
        <v>0</v>
      </c>
      <c r="O175" s="50">
        <v>0</v>
      </c>
      <c r="P175" s="50">
        <v>0</v>
      </c>
      <c r="Q175" s="50">
        <v>0</v>
      </c>
      <c r="R175" s="50">
        <v>2.521338939666748</v>
      </c>
      <c r="S175" s="50">
        <v>2.836970329284668</v>
      </c>
      <c r="T175" s="50">
        <v>3.4935886859893799</v>
      </c>
      <c r="U175" s="50">
        <v>4.118985652923584</v>
      </c>
      <c r="V175" s="50">
        <v>4.5643138885498047</v>
      </c>
      <c r="W175" s="50">
        <v>4.3772282600402832</v>
      </c>
      <c r="X175" s="50">
        <v>4.4674253463745117</v>
      </c>
      <c r="Y175" s="50">
        <v>4.4111995697021484</v>
      </c>
      <c r="Z175" s="50">
        <v>0</v>
      </c>
      <c r="AA175" s="50">
        <v>0</v>
      </c>
      <c r="AB175" s="50">
        <v>0</v>
      </c>
      <c r="AC175" s="50">
        <v>0</v>
      </c>
      <c r="AD175" s="51"/>
      <c r="AE175" s="47">
        <f>+VLOOKUP($A175,'CBP and SS Dispatched'!$A$3:$C$45,2,0)</f>
        <v>17</v>
      </c>
      <c r="AF175" s="47">
        <f>+VLOOKUP($A175,'CBP and SS Dispatched'!$A$3:$C$45,3,0)</f>
        <v>20</v>
      </c>
      <c r="AG175" s="52" t="str">
        <f t="shared" si="31"/>
        <v>HE17</v>
      </c>
      <c r="AH175" s="52" t="str">
        <f t="shared" si="31"/>
        <v>HE20</v>
      </c>
      <c r="AI175" s="52" t="str">
        <f t="shared" si="32"/>
        <v>v</v>
      </c>
      <c r="AJ175" s="52" t="str">
        <f t="shared" si="32"/>
        <v>y</v>
      </c>
      <c r="AK175" s="52">
        <v>175</v>
      </c>
      <c r="AL175" s="53">
        <f t="shared" ca="1" si="33"/>
        <v>4.455041766166687</v>
      </c>
      <c r="AM175" s="54">
        <f t="shared" si="30"/>
        <v>42979</v>
      </c>
      <c r="AO175" s="56" t="s">
        <v>246</v>
      </c>
      <c r="AP175" s="57">
        <v>11.445857927203178</v>
      </c>
    </row>
    <row r="176" spans="1:42" x14ac:dyDescent="0.2">
      <c r="A176" s="47" t="str">
        <f t="shared" si="29"/>
        <v>SS-42979</v>
      </c>
      <c r="B176" s="47" t="s">
        <v>149</v>
      </c>
      <c r="C176" s="47" t="s">
        <v>137</v>
      </c>
      <c r="D176" s="48">
        <v>8932</v>
      </c>
      <c r="E176" s="49">
        <v>42979.210381944446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50">
        <v>0</v>
      </c>
      <c r="Q176" s="50">
        <v>0</v>
      </c>
      <c r="R176" s="50">
        <v>4.0078248977661133</v>
      </c>
      <c r="S176" s="50">
        <v>4.5879483222961426</v>
      </c>
      <c r="T176" s="50">
        <v>5.0586929321289063</v>
      </c>
      <c r="U176" s="50">
        <v>5.4689474105834961</v>
      </c>
      <c r="V176" s="50">
        <v>5.6100931167602539</v>
      </c>
      <c r="W176" s="50">
        <v>4.9337553977966309</v>
      </c>
      <c r="X176" s="50">
        <v>4.7707052230834961</v>
      </c>
      <c r="Y176" s="50">
        <v>4.5154037475585938</v>
      </c>
      <c r="Z176" s="50">
        <v>0</v>
      </c>
      <c r="AA176" s="50">
        <v>0</v>
      </c>
      <c r="AB176" s="50">
        <v>0</v>
      </c>
      <c r="AC176" s="50">
        <v>0</v>
      </c>
      <c r="AD176" s="51"/>
      <c r="AE176" s="47">
        <f>+VLOOKUP($A176,'CBP and SS Dispatched'!$A$3:$C$45,2,0)</f>
        <v>17</v>
      </c>
      <c r="AF176" s="47">
        <f>+VLOOKUP($A176,'CBP and SS Dispatched'!$A$3:$C$45,3,0)</f>
        <v>20</v>
      </c>
      <c r="AG176" s="52" t="str">
        <f t="shared" si="31"/>
        <v>HE17</v>
      </c>
      <c r="AH176" s="52" t="str">
        <f t="shared" si="31"/>
        <v>HE20</v>
      </c>
      <c r="AI176" s="52" t="str">
        <f t="shared" si="32"/>
        <v>v</v>
      </c>
      <c r="AJ176" s="52" t="str">
        <f t="shared" si="32"/>
        <v>y</v>
      </c>
      <c r="AK176" s="52">
        <v>176</v>
      </c>
      <c r="AL176" s="53">
        <f t="shared" ca="1" si="33"/>
        <v>4.9574893712997437</v>
      </c>
      <c r="AM176" s="54">
        <f t="shared" si="30"/>
        <v>42979</v>
      </c>
      <c r="AO176" s="56" t="s">
        <v>247</v>
      </c>
      <c r="AP176" s="57">
        <v>11.691292032599449</v>
      </c>
    </row>
    <row r="177" spans="1:45" x14ac:dyDescent="0.2">
      <c r="A177" s="47" t="str">
        <f t="shared" si="29"/>
        <v>SS-42980</v>
      </c>
      <c r="B177" s="47" t="s">
        <v>146</v>
      </c>
      <c r="C177" s="47" t="s">
        <v>137</v>
      </c>
      <c r="D177" s="48">
        <v>1009</v>
      </c>
      <c r="E177" s="49">
        <v>42980.210381944446</v>
      </c>
      <c r="F177" s="50">
        <v>0</v>
      </c>
      <c r="G177" s="50">
        <v>0</v>
      </c>
      <c r="H177" s="50">
        <v>0</v>
      </c>
      <c r="I177" s="50">
        <v>0</v>
      </c>
      <c r="J177" s="50">
        <v>0</v>
      </c>
      <c r="K177" s="50">
        <v>0</v>
      </c>
      <c r="L177" s="50">
        <v>0</v>
      </c>
      <c r="M177" s="50">
        <v>0</v>
      </c>
      <c r="N177" s="50">
        <v>0</v>
      </c>
      <c r="O177" s="50">
        <v>0</v>
      </c>
      <c r="P177" s="50">
        <v>0</v>
      </c>
      <c r="Q177" s="50">
        <v>0</v>
      </c>
      <c r="R177" s="50">
        <v>0.71445697546005249</v>
      </c>
      <c r="S177" s="50">
        <v>0.72598052024841309</v>
      </c>
      <c r="T177" s="50">
        <v>0.85450279712677002</v>
      </c>
      <c r="U177" s="50">
        <v>0.70293354988098145</v>
      </c>
      <c r="V177" s="50">
        <v>0.6224854588508606</v>
      </c>
      <c r="W177" s="50">
        <v>0.48398700356483459</v>
      </c>
      <c r="X177" s="50">
        <v>0.42636951804161072</v>
      </c>
      <c r="Y177" s="50">
        <v>0.40332251787185669</v>
      </c>
      <c r="Z177" s="50">
        <v>0</v>
      </c>
      <c r="AA177" s="50">
        <v>0</v>
      </c>
      <c r="AB177" s="50">
        <v>0</v>
      </c>
      <c r="AC177" s="50">
        <v>0</v>
      </c>
      <c r="AD177" s="51"/>
      <c r="AE177" s="47">
        <f>+VLOOKUP($A177,'CBP and SS Dispatched'!$A$3:$C$45,2,0)</f>
        <v>18</v>
      </c>
      <c r="AF177" s="47">
        <f>+VLOOKUP($A177,'CBP and SS Dispatched'!$A$3:$C$45,3,0)</f>
        <v>21</v>
      </c>
      <c r="AG177" s="52" t="str">
        <f t="shared" si="31"/>
        <v>HE18</v>
      </c>
      <c r="AH177" s="52" t="str">
        <f t="shared" si="31"/>
        <v>HE21</v>
      </c>
      <c r="AI177" s="52" t="str">
        <f t="shared" si="32"/>
        <v>w</v>
      </c>
      <c r="AJ177" s="52" t="str">
        <f t="shared" si="32"/>
        <v>z</v>
      </c>
      <c r="AK177" s="52">
        <v>177</v>
      </c>
      <c r="AL177" s="53">
        <f t="shared" ca="1" si="33"/>
        <v>0.3284197598695755</v>
      </c>
      <c r="AM177" s="54">
        <f t="shared" si="30"/>
        <v>42980</v>
      </c>
      <c r="AO177" s="56" t="s">
        <v>248</v>
      </c>
      <c r="AP177" s="57">
        <v>8.4231596440076828</v>
      </c>
    </row>
    <row r="178" spans="1:45" x14ac:dyDescent="0.2">
      <c r="A178" s="47" t="str">
        <f t="shared" si="29"/>
        <v>SS-42980</v>
      </c>
      <c r="B178" s="47" t="s">
        <v>147</v>
      </c>
      <c r="C178" s="47" t="s">
        <v>137</v>
      </c>
      <c r="D178" s="48">
        <v>3616</v>
      </c>
      <c r="E178" s="49">
        <v>42980.210381944446</v>
      </c>
      <c r="F178" s="50">
        <v>0</v>
      </c>
      <c r="G178" s="50">
        <v>0</v>
      </c>
      <c r="H178" s="50">
        <v>0</v>
      </c>
      <c r="I178" s="50">
        <v>0</v>
      </c>
      <c r="J178" s="50">
        <v>0</v>
      </c>
      <c r="K178" s="50">
        <v>0</v>
      </c>
      <c r="L178" s="50">
        <v>0</v>
      </c>
      <c r="M178" s="50">
        <v>0</v>
      </c>
      <c r="N178" s="50">
        <v>0</v>
      </c>
      <c r="O178" s="50">
        <v>0</v>
      </c>
      <c r="P178" s="50">
        <v>0</v>
      </c>
      <c r="Q178" s="50">
        <v>0</v>
      </c>
      <c r="R178" s="50">
        <v>2.4933397769927979</v>
      </c>
      <c r="S178" s="50">
        <v>2.514373779296875</v>
      </c>
      <c r="T178" s="50">
        <v>2.7575268745422363</v>
      </c>
      <c r="U178" s="50">
        <v>2.6234567165374756</v>
      </c>
      <c r="V178" s="50">
        <v>2.5208606719970703</v>
      </c>
      <c r="W178" s="50">
        <v>1.7394664287567139</v>
      </c>
      <c r="X178" s="50">
        <v>1.5222154855728149</v>
      </c>
      <c r="Y178" s="50">
        <v>1.4146099090576172</v>
      </c>
      <c r="Z178" s="50">
        <v>0</v>
      </c>
      <c r="AA178" s="50">
        <v>0</v>
      </c>
      <c r="AB178" s="50">
        <v>0</v>
      </c>
      <c r="AC178" s="50">
        <v>0</v>
      </c>
      <c r="AD178" s="51"/>
      <c r="AE178" s="47">
        <f>+VLOOKUP($A178,'CBP and SS Dispatched'!$A$3:$C$45,2,0)</f>
        <v>18</v>
      </c>
      <c r="AF178" s="47">
        <f>+VLOOKUP($A178,'CBP and SS Dispatched'!$A$3:$C$45,3,0)</f>
        <v>21</v>
      </c>
      <c r="AG178" s="52" t="str">
        <f t="shared" si="31"/>
        <v>HE18</v>
      </c>
      <c r="AH178" s="52" t="str">
        <f t="shared" si="31"/>
        <v>HE21</v>
      </c>
      <c r="AI178" s="52" t="str">
        <f t="shared" si="32"/>
        <v>w</v>
      </c>
      <c r="AJ178" s="52" t="str">
        <f t="shared" si="32"/>
        <v>z</v>
      </c>
      <c r="AK178" s="52">
        <v>178</v>
      </c>
      <c r="AL178" s="53">
        <f t="shared" ca="1" si="33"/>
        <v>1.1690729558467865</v>
      </c>
      <c r="AM178" s="54">
        <f t="shared" si="30"/>
        <v>42980</v>
      </c>
      <c r="AO178" s="56" t="s">
        <v>249</v>
      </c>
      <c r="AP178" s="57">
        <v>8.7803418835004177</v>
      </c>
    </row>
    <row r="179" spans="1:45" x14ac:dyDescent="0.2">
      <c r="A179" s="47" t="str">
        <f t="shared" si="29"/>
        <v>SS-42980</v>
      </c>
      <c r="B179" s="47" t="s">
        <v>148</v>
      </c>
      <c r="C179" s="47" t="s">
        <v>137</v>
      </c>
      <c r="D179" s="48">
        <v>5606</v>
      </c>
      <c r="E179" s="49">
        <v>42980.210381944446</v>
      </c>
      <c r="F179" s="50">
        <v>0</v>
      </c>
      <c r="G179" s="50">
        <v>0</v>
      </c>
      <c r="H179" s="50">
        <v>0</v>
      </c>
      <c r="I179" s="50">
        <v>0</v>
      </c>
      <c r="J179" s="50">
        <v>0</v>
      </c>
      <c r="K179" s="50">
        <v>0</v>
      </c>
      <c r="L179" s="50">
        <v>0</v>
      </c>
      <c r="M179" s="50">
        <v>0</v>
      </c>
      <c r="N179" s="50">
        <v>0</v>
      </c>
      <c r="O179" s="50">
        <v>0</v>
      </c>
      <c r="P179" s="50">
        <v>0</v>
      </c>
      <c r="Q179" s="50">
        <v>0</v>
      </c>
      <c r="R179" s="50">
        <v>2.5498173236846924</v>
      </c>
      <c r="S179" s="50">
        <v>2.869044303894043</v>
      </c>
      <c r="T179" s="50">
        <v>3.5328614711761475</v>
      </c>
      <c r="U179" s="50">
        <v>4.1653141975402832</v>
      </c>
      <c r="V179" s="50">
        <v>4.6157393455505371</v>
      </c>
      <c r="W179" s="50">
        <v>4.4265933036804199</v>
      </c>
      <c r="X179" s="50">
        <v>4.5177755355834961</v>
      </c>
      <c r="Y179" s="50">
        <v>4.4608831405639648</v>
      </c>
      <c r="Z179" s="50">
        <v>0</v>
      </c>
      <c r="AA179" s="50">
        <v>0</v>
      </c>
      <c r="AB179" s="50">
        <v>0</v>
      </c>
      <c r="AC179" s="50">
        <v>0</v>
      </c>
      <c r="AD179" s="51"/>
      <c r="AE179" s="47">
        <f>+VLOOKUP($A179,'CBP and SS Dispatched'!$A$3:$C$45,2,0)</f>
        <v>18</v>
      </c>
      <c r="AF179" s="47">
        <f>+VLOOKUP($A179,'CBP and SS Dispatched'!$A$3:$C$45,3,0)</f>
        <v>21</v>
      </c>
      <c r="AG179" s="52" t="str">
        <f t="shared" si="31"/>
        <v>HE18</v>
      </c>
      <c r="AH179" s="52" t="str">
        <f t="shared" si="31"/>
        <v>HE21</v>
      </c>
      <c r="AI179" s="52" t="str">
        <f t="shared" si="32"/>
        <v>w</v>
      </c>
      <c r="AJ179" s="52" t="str">
        <f t="shared" si="32"/>
        <v>z</v>
      </c>
      <c r="AK179" s="52">
        <v>179</v>
      </c>
      <c r="AL179" s="53">
        <f t="shared" ca="1" si="33"/>
        <v>3.3513129949569702</v>
      </c>
      <c r="AM179" s="54">
        <f t="shared" si="30"/>
        <v>42980</v>
      </c>
      <c r="AO179" s="56" t="s">
        <v>250</v>
      </c>
      <c r="AP179" s="57">
        <v>7.1223059445619583</v>
      </c>
    </row>
    <row r="180" spans="1:45" x14ac:dyDescent="0.2">
      <c r="A180" s="47" t="str">
        <f t="shared" si="29"/>
        <v>SS-42980</v>
      </c>
      <c r="B180" s="47" t="s">
        <v>149</v>
      </c>
      <c r="C180" s="47" t="s">
        <v>137</v>
      </c>
      <c r="D180" s="48">
        <v>8932</v>
      </c>
      <c r="E180" s="49">
        <v>42980.210381944446</v>
      </c>
      <c r="F180" s="50">
        <v>0</v>
      </c>
      <c r="G180" s="50">
        <v>0</v>
      </c>
      <c r="H180" s="50">
        <v>0</v>
      </c>
      <c r="I180" s="50">
        <v>0</v>
      </c>
      <c r="J180" s="50">
        <v>0</v>
      </c>
      <c r="K180" s="50">
        <v>0</v>
      </c>
      <c r="L180" s="50">
        <v>0</v>
      </c>
      <c r="M180" s="50">
        <v>0</v>
      </c>
      <c r="N180" s="50">
        <v>0</v>
      </c>
      <c r="O180" s="50">
        <v>0</v>
      </c>
      <c r="P180" s="50">
        <v>0</v>
      </c>
      <c r="Q180" s="50">
        <v>0</v>
      </c>
      <c r="R180" s="50">
        <v>4.0296821594238281</v>
      </c>
      <c r="S180" s="50">
        <v>4.6129698753356934</v>
      </c>
      <c r="T180" s="50">
        <v>5.0862812995910645</v>
      </c>
      <c r="U180" s="50">
        <v>5.4987735748291016</v>
      </c>
      <c r="V180" s="50">
        <v>5.6406888961791992</v>
      </c>
      <c r="W180" s="50">
        <v>4.9606623649597168</v>
      </c>
      <c r="X180" s="50">
        <v>4.7967233657836914</v>
      </c>
      <c r="Y180" s="50">
        <v>4.5400300025939941</v>
      </c>
      <c r="Z180" s="50">
        <v>0</v>
      </c>
      <c r="AA180" s="50">
        <v>0</v>
      </c>
      <c r="AB180" s="50">
        <v>0</v>
      </c>
      <c r="AC180" s="50">
        <v>0</v>
      </c>
      <c r="AD180" s="51"/>
      <c r="AE180" s="47">
        <f>+VLOOKUP($A180,'CBP and SS Dispatched'!$A$3:$C$45,2,0)</f>
        <v>18</v>
      </c>
      <c r="AF180" s="47">
        <f>+VLOOKUP($A180,'CBP and SS Dispatched'!$A$3:$C$45,3,0)</f>
        <v>21</v>
      </c>
      <c r="AG180" s="52" t="str">
        <f t="shared" si="31"/>
        <v>HE18</v>
      </c>
      <c r="AH180" s="52" t="str">
        <f t="shared" si="31"/>
        <v>HE21</v>
      </c>
      <c r="AI180" s="52" t="str">
        <f t="shared" si="32"/>
        <v>w</v>
      </c>
      <c r="AJ180" s="52" t="str">
        <f t="shared" si="32"/>
        <v>z</v>
      </c>
      <c r="AK180" s="52">
        <v>180</v>
      </c>
      <c r="AL180" s="53">
        <f t="shared" ca="1" si="33"/>
        <v>3.5743539333343506</v>
      </c>
      <c r="AM180" s="54">
        <f t="shared" si="30"/>
        <v>42980</v>
      </c>
      <c r="AO180" s="56" t="s">
        <v>251</v>
      </c>
      <c r="AP180" s="57">
        <v>6.7762071937322617</v>
      </c>
    </row>
    <row r="181" spans="1:45" x14ac:dyDescent="0.2">
      <c r="A181" s="47" t="str">
        <f t="shared" si="29"/>
        <v>SS-42983</v>
      </c>
      <c r="B181" s="47" t="s">
        <v>146</v>
      </c>
      <c r="C181" s="47" t="s">
        <v>137</v>
      </c>
      <c r="D181" s="48">
        <v>1009</v>
      </c>
      <c r="E181" s="49">
        <v>42983.210347222222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0.71445697546005249</v>
      </c>
      <c r="S181" s="50">
        <v>0.72598052024841309</v>
      </c>
      <c r="T181" s="50">
        <v>0.84748160839080811</v>
      </c>
      <c r="U181" s="50">
        <v>0.70293354988098145</v>
      </c>
      <c r="V181" s="50">
        <v>0.61609208583831787</v>
      </c>
      <c r="W181" s="50">
        <v>0.48398700356483459</v>
      </c>
      <c r="X181" s="50">
        <v>0.42636951804161072</v>
      </c>
      <c r="Y181" s="50">
        <v>0.40332251787185669</v>
      </c>
      <c r="Z181" s="50">
        <v>0</v>
      </c>
      <c r="AA181" s="50">
        <v>0</v>
      </c>
      <c r="AB181" s="50">
        <v>0</v>
      </c>
      <c r="AC181" s="50">
        <v>0</v>
      </c>
      <c r="AD181" s="51"/>
      <c r="AE181" s="47">
        <f>+VLOOKUP($A181,'CBP and SS Dispatched'!$A$3:$C$45,2,0)</f>
        <v>18</v>
      </c>
      <c r="AF181" s="47">
        <f>+VLOOKUP($A181,'CBP and SS Dispatched'!$A$3:$C$45,3,0)</f>
        <v>20</v>
      </c>
      <c r="AG181" s="52" t="str">
        <f t="shared" si="31"/>
        <v>HE18</v>
      </c>
      <c r="AH181" s="52" t="str">
        <f t="shared" si="31"/>
        <v>HE20</v>
      </c>
      <c r="AI181" s="52" t="str">
        <f t="shared" si="32"/>
        <v>w</v>
      </c>
      <c r="AJ181" s="52" t="str">
        <f t="shared" si="32"/>
        <v>y</v>
      </c>
      <c r="AK181" s="52">
        <v>181</v>
      </c>
      <c r="AL181" s="53">
        <f t="shared" ca="1" si="33"/>
        <v>0.43789301315943402</v>
      </c>
      <c r="AM181" s="54">
        <f t="shared" si="30"/>
        <v>42983</v>
      </c>
      <c r="AO181" s="56" t="s">
        <v>252</v>
      </c>
      <c r="AP181" s="57">
        <v>6.0124034434556961</v>
      </c>
    </row>
    <row r="182" spans="1:45" x14ac:dyDescent="0.2">
      <c r="A182" s="47" t="str">
        <f t="shared" si="29"/>
        <v>SS-42983</v>
      </c>
      <c r="B182" s="47" t="s">
        <v>147</v>
      </c>
      <c r="C182" s="47" t="s">
        <v>137</v>
      </c>
      <c r="D182" s="48">
        <v>3616</v>
      </c>
      <c r="E182" s="49">
        <v>42983.210347222222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2.3005759716033936</v>
      </c>
      <c r="S182" s="50">
        <v>2.3199837207794189</v>
      </c>
      <c r="T182" s="50">
        <v>2.5443329811096191</v>
      </c>
      <c r="U182" s="50">
        <v>2.4206323623657227</v>
      </c>
      <c r="V182" s="50">
        <v>2.3259677886962891</v>
      </c>
      <c r="W182" s="50">
        <v>1.604983925819397</v>
      </c>
      <c r="X182" s="50">
        <v>1.4045292139053345</v>
      </c>
      <c r="Y182" s="50">
        <v>1.3052427768707275</v>
      </c>
      <c r="Z182" s="50">
        <v>0</v>
      </c>
      <c r="AA182" s="50">
        <v>0</v>
      </c>
      <c r="AB182" s="50">
        <v>0</v>
      </c>
      <c r="AC182" s="50">
        <v>0</v>
      </c>
      <c r="AD182" s="51"/>
      <c r="AE182" s="47">
        <f>+VLOOKUP($A182,'CBP and SS Dispatched'!$A$3:$C$45,2,0)</f>
        <v>18</v>
      </c>
      <c r="AF182" s="47">
        <f>+VLOOKUP($A182,'CBP and SS Dispatched'!$A$3:$C$45,3,0)</f>
        <v>20</v>
      </c>
      <c r="AG182" s="52" t="str">
        <f t="shared" si="31"/>
        <v>HE18</v>
      </c>
      <c r="AH182" s="52" t="str">
        <f t="shared" si="31"/>
        <v>HE20</v>
      </c>
      <c r="AI182" s="52" t="str">
        <f t="shared" si="32"/>
        <v>w</v>
      </c>
      <c r="AJ182" s="52" t="str">
        <f t="shared" si="32"/>
        <v>y</v>
      </c>
      <c r="AK182" s="52">
        <v>182</v>
      </c>
      <c r="AL182" s="53">
        <f t="shared" ca="1" si="33"/>
        <v>1.4382519721984863</v>
      </c>
      <c r="AM182" s="54">
        <f t="shared" si="30"/>
        <v>42983</v>
      </c>
      <c r="AO182" s="56" t="s">
        <v>253</v>
      </c>
      <c r="AP182" s="57">
        <v>5.8453211337327957</v>
      </c>
    </row>
    <row r="183" spans="1:45" x14ac:dyDescent="0.2">
      <c r="A183" s="47" t="str">
        <f t="shared" si="29"/>
        <v>SS-42983</v>
      </c>
      <c r="B183" s="47" t="s">
        <v>148</v>
      </c>
      <c r="C183" s="47" t="s">
        <v>137</v>
      </c>
      <c r="D183" s="48">
        <v>5606</v>
      </c>
      <c r="E183" s="49">
        <v>42983.210347222222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1.6726728677749634</v>
      </c>
      <c r="S183" s="50">
        <v>1.8811624050140381</v>
      </c>
      <c r="T183" s="50">
        <v>2.3232529163360596</v>
      </c>
      <c r="U183" s="50">
        <v>2.7384095191955566</v>
      </c>
      <c r="V183" s="50">
        <v>3.0318427085876465</v>
      </c>
      <c r="W183" s="50">
        <v>2.906135082244873</v>
      </c>
      <c r="X183" s="50">
        <v>2.9669852256774902</v>
      </c>
      <c r="Y183" s="50">
        <v>2.9306266307830811</v>
      </c>
      <c r="Z183" s="50">
        <v>0</v>
      </c>
      <c r="AA183" s="50">
        <v>0</v>
      </c>
      <c r="AB183" s="50">
        <v>0</v>
      </c>
      <c r="AC183" s="50">
        <v>0</v>
      </c>
      <c r="AD183" s="51"/>
      <c r="AE183" s="47">
        <f>+VLOOKUP($A183,'CBP and SS Dispatched'!$A$3:$C$45,2,0)</f>
        <v>18</v>
      </c>
      <c r="AF183" s="47">
        <f>+VLOOKUP($A183,'CBP and SS Dispatched'!$A$3:$C$45,3,0)</f>
        <v>20</v>
      </c>
      <c r="AG183" s="52" t="str">
        <f t="shared" si="31"/>
        <v>HE18</v>
      </c>
      <c r="AH183" s="52" t="str">
        <f t="shared" si="31"/>
        <v>HE20</v>
      </c>
      <c r="AI183" s="52" t="str">
        <f t="shared" si="32"/>
        <v>w</v>
      </c>
      <c r="AJ183" s="52" t="str">
        <f t="shared" si="32"/>
        <v>y</v>
      </c>
      <c r="AK183" s="52">
        <v>183</v>
      </c>
      <c r="AL183" s="53">
        <f t="shared" ca="1" si="33"/>
        <v>2.9345823129018149</v>
      </c>
      <c r="AM183" s="54">
        <f t="shared" si="30"/>
        <v>42983</v>
      </c>
      <c r="AO183" s="56" t="s">
        <v>254</v>
      </c>
      <c r="AP183" s="57">
        <v>8.1275658458471298</v>
      </c>
    </row>
    <row r="184" spans="1:45" x14ac:dyDescent="0.2">
      <c r="A184" s="47" t="str">
        <f t="shared" si="29"/>
        <v>SS-42983</v>
      </c>
      <c r="B184" s="47" t="s">
        <v>149</v>
      </c>
      <c r="C184" s="47" t="s">
        <v>137</v>
      </c>
      <c r="D184" s="48">
        <v>8932</v>
      </c>
      <c r="E184" s="49">
        <v>42983.210347222222</v>
      </c>
      <c r="F184" s="50">
        <v>0</v>
      </c>
      <c r="G184" s="50">
        <v>0</v>
      </c>
      <c r="H184" s="50">
        <v>0</v>
      </c>
      <c r="I184" s="50">
        <v>0</v>
      </c>
      <c r="J184" s="50">
        <v>0</v>
      </c>
      <c r="K184" s="50">
        <v>0</v>
      </c>
      <c r="L184" s="50">
        <v>0</v>
      </c>
      <c r="M184" s="50">
        <v>0</v>
      </c>
      <c r="N184" s="50">
        <v>0</v>
      </c>
      <c r="O184" s="50">
        <v>0</v>
      </c>
      <c r="P184" s="50">
        <v>0</v>
      </c>
      <c r="Q184" s="50">
        <v>0</v>
      </c>
      <c r="R184" s="50">
        <v>3.3564705848693848</v>
      </c>
      <c r="S184" s="50">
        <v>3.8423118591308594</v>
      </c>
      <c r="T184" s="50">
        <v>4.2365508079528809</v>
      </c>
      <c r="U184" s="50">
        <v>4.5801301002502441</v>
      </c>
      <c r="V184" s="50">
        <v>4.6983380317687988</v>
      </c>
      <c r="W184" s="50">
        <v>4.1319184303283691</v>
      </c>
      <c r="X184" s="50">
        <v>3.9953675270080566</v>
      </c>
      <c r="Y184" s="50">
        <v>3.7815577983856201</v>
      </c>
      <c r="Z184" s="50">
        <v>0</v>
      </c>
      <c r="AA184" s="50">
        <v>0</v>
      </c>
      <c r="AB184" s="50">
        <v>0</v>
      </c>
      <c r="AC184" s="50">
        <v>0</v>
      </c>
      <c r="AD184" s="51"/>
      <c r="AE184" s="47">
        <f>+VLOOKUP($A184,'CBP and SS Dispatched'!$A$3:$C$45,2,0)</f>
        <v>18</v>
      </c>
      <c r="AF184" s="47">
        <f>+VLOOKUP($A184,'CBP and SS Dispatched'!$A$3:$C$45,3,0)</f>
        <v>20</v>
      </c>
      <c r="AG184" s="52" t="str">
        <f t="shared" si="31"/>
        <v>HE18</v>
      </c>
      <c r="AH184" s="52" t="str">
        <f t="shared" si="31"/>
        <v>HE20</v>
      </c>
      <c r="AI184" s="52" t="str">
        <f t="shared" si="32"/>
        <v>w</v>
      </c>
      <c r="AJ184" s="52" t="str">
        <f t="shared" si="32"/>
        <v>y</v>
      </c>
      <c r="AK184" s="52">
        <v>184</v>
      </c>
      <c r="AL184" s="53">
        <f t="shared" ca="1" si="33"/>
        <v>3.9696145852406821</v>
      </c>
      <c r="AM184" s="54">
        <f t="shared" si="30"/>
        <v>42983</v>
      </c>
      <c r="AO184" s="56" t="s">
        <v>346</v>
      </c>
      <c r="AP184" s="57" t="e">
        <v>#N/A</v>
      </c>
    </row>
    <row r="185" spans="1:45" x14ac:dyDescent="0.2">
      <c r="A185" s="47" t="str">
        <f t="shared" si="29"/>
        <v>SS-42989</v>
      </c>
      <c r="B185" s="47" t="s">
        <v>146</v>
      </c>
      <c r="C185" s="47" t="s">
        <v>137</v>
      </c>
      <c r="D185" s="48">
        <v>1009</v>
      </c>
      <c r="E185" s="49">
        <v>42989.210405092592</v>
      </c>
      <c r="F185" s="50">
        <v>0</v>
      </c>
      <c r="G185" s="50">
        <v>0</v>
      </c>
      <c r="H185" s="50">
        <v>0</v>
      </c>
      <c r="I185" s="50">
        <v>0</v>
      </c>
      <c r="J185" s="50">
        <v>0</v>
      </c>
      <c r="K185" s="50">
        <v>0</v>
      </c>
      <c r="L185" s="50">
        <v>0</v>
      </c>
      <c r="M185" s="50">
        <v>0</v>
      </c>
      <c r="N185" s="50">
        <v>0</v>
      </c>
      <c r="O185" s="50">
        <v>0</v>
      </c>
      <c r="P185" s="50">
        <v>0</v>
      </c>
      <c r="Q185" s="50">
        <v>0</v>
      </c>
      <c r="R185" s="50">
        <v>0.71445697546005249</v>
      </c>
      <c r="S185" s="50">
        <v>0.72598052024841309</v>
      </c>
      <c r="T185" s="50">
        <v>0.84953325986862183</v>
      </c>
      <c r="U185" s="50">
        <v>0.70293354988098145</v>
      </c>
      <c r="V185" s="50">
        <v>0.61796033382415771</v>
      </c>
      <c r="W185" s="50">
        <v>0.48398700356483459</v>
      </c>
      <c r="X185" s="50">
        <v>0.42636951804161072</v>
      </c>
      <c r="Y185" s="50">
        <v>0.40332251787185669</v>
      </c>
      <c r="Z185" s="50">
        <v>0</v>
      </c>
      <c r="AA185" s="50">
        <v>0</v>
      </c>
      <c r="AB185" s="50">
        <v>0</v>
      </c>
      <c r="AC185" s="50">
        <v>0</v>
      </c>
      <c r="AD185" s="51"/>
      <c r="AE185" s="47">
        <f>+VLOOKUP($A185,'CBP and SS Dispatched'!$A$3:$C$45,2,0)</f>
        <v>18</v>
      </c>
      <c r="AF185" s="47">
        <f>+VLOOKUP($A185,'CBP and SS Dispatched'!$A$3:$C$45,3,0)</f>
        <v>21</v>
      </c>
      <c r="AG185" s="52" t="str">
        <f t="shared" si="31"/>
        <v>HE18</v>
      </c>
      <c r="AH185" s="52" t="str">
        <f t="shared" si="31"/>
        <v>HE21</v>
      </c>
      <c r="AI185" s="52" t="str">
        <f t="shared" si="32"/>
        <v>w</v>
      </c>
      <c r="AJ185" s="52" t="str">
        <f t="shared" si="32"/>
        <v>z</v>
      </c>
      <c r="AK185" s="52">
        <v>185</v>
      </c>
      <c r="AL185" s="53">
        <f t="shared" ca="1" si="33"/>
        <v>0.3284197598695755</v>
      </c>
      <c r="AM185" s="54">
        <f t="shared" si="30"/>
        <v>42989</v>
      </c>
      <c r="AO185" s="56" t="s">
        <v>347</v>
      </c>
      <c r="AP185" s="57" t="e">
        <v>#N/A</v>
      </c>
    </row>
    <row r="186" spans="1:45" x14ac:dyDescent="0.2">
      <c r="A186" s="47" t="str">
        <f t="shared" si="29"/>
        <v>SS-42989</v>
      </c>
      <c r="B186" s="47" t="s">
        <v>147</v>
      </c>
      <c r="C186" s="47" t="s">
        <v>137</v>
      </c>
      <c r="D186" s="48">
        <v>3616</v>
      </c>
      <c r="E186" s="49">
        <v>42989.210405092592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2.356903076171875</v>
      </c>
      <c r="S186" s="50">
        <v>2.3767859935760498</v>
      </c>
      <c r="T186" s="50">
        <v>2.6066298484802246</v>
      </c>
      <c r="U186" s="50">
        <v>2.4798991680145264</v>
      </c>
      <c r="V186" s="50">
        <v>2.3829169273376465</v>
      </c>
      <c r="W186" s="50">
        <v>1.6442807912826538</v>
      </c>
      <c r="X186" s="50">
        <v>1.4389179944992065</v>
      </c>
      <c r="Y186" s="50">
        <v>1.3372006416320801</v>
      </c>
      <c r="Z186" s="50">
        <v>0</v>
      </c>
      <c r="AA186" s="50">
        <v>0</v>
      </c>
      <c r="AB186" s="50">
        <v>0</v>
      </c>
      <c r="AC186" s="50">
        <v>0</v>
      </c>
      <c r="AD186" s="51"/>
      <c r="AE186" s="47">
        <f>+VLOOKUP($A186,'CBP and SS Dispatched'!$A$3:$C$45,2,0)</f>
        <v>18</v>
      </c>
      <c r="AF186" s="47">
        <f>+VLOOKUP($A186,'CBP and SS Dispatched'!$A$3:$C$45,3,0)</f>
        <v>21</v>
      </c>
      <c r="AG186" s="52" t="str">
        <f t="shared" si="31"/>
        <v>HE18</v>
      </c>
      <c r="AH186" s="52" t="str">
        <f t="shared" si="31"/>
        <v>HE21</v>
      </c>
      <c r="AI186" s="52" t="str">
        <f t="shared" si="32"/>
        <v>w</v>
      </c>
      <c r="AJ186" s="52" t="str">
        <f t="shared" si="32"/>
        <v>z</v>
      </c>
      <c r="AK186" s="52">
        <v>186</v>
      </c>
      <c r="AL186" s="53">
        <f t="shared" ca="1" si="33"/>
        <v>1.1050998568534851</v>
      </c>
      <c r="AM186" s="54">
        <f t="shared" si="30"/>
        <v>42989</v>
      </c>
      <c r="AO186" s="56" t="s">
        <v>348</v>
      </c>
      <c r="AP186" s="57" t="e">
        <v>#N/A</v>
      </c>
    </row>
    <row r="187" spans="1:45" x14ac:dyDescent="0.2">
      <c r="A187" s="47" t="str">
        <f t="shared" si="29"/>
        <v>SS-42989</v>
      </c>
      <c r="B187" s="47" t="s">
        <v>148</v>
      </c>
      <c r="C187" s="47" t="s">
        <v>137</v>
      </c>
      <c r="D187" s="48">
        <v>5606</v>
      </c>
      <c r="E187" s="49">
        <v>42989.210405092592</v>
      </c>
      <c r="F187" s="50">
        <v>0</v>
      </c>
      <c r="G187" s="50">
        <v>0</v>
      </c>
      <c r="H187" s="50">
        <v>0</v>
      </c>
      <c r="I187" s="50">
        <v>0</v>
      </c>
      <c r="J187" s="50">
        <v>0</v>
      </c>
      <c r="K187" s="50">
        <v>0</v>
      </c>
      <c r="L187" s="50">
        <v>0</v>
      </c>
      <c r="M187" s="50">
        <v>0</v>
      </c>
      <c r="N187" s="50">
        <v>0</v>
      </c>
      <c r="O187" s="50">
        <v>0</v>
      </c>
      <c r="P187" s="50">
        <v>0</v>
      </c>
      <c r="Q187" s="50">
        <v>0</v>
      </c>
      <c r="R187" s="50">
        <v>1.9289813041687012</v>
      </c>
      <c r="S187" s="50">
        <v>2.1698291301727295</v>
      </c>
      <c r="T187" s="50">
        <v>2.6767098903656006</v>
      </c>
      <c r="U187" s="50">
        <v>3.1553621292114258</v>
      </c>
      <c r="V187" s="50">
        <v>3.4946696758270264</v>
      </c>
      <c r="W187" s="50">
        <v>3.3504247665405273</v>
      </c>
      <c r="X187" s="50">
        <v>3.4201381206512451</v>
      </c>
      <c r="Y187" s="50">
        <v>3.377779483795166</v>
      </c>
      <c r="Z187" s="50">
        <v>0</v>
      </c>
      <c r="AA187" s="50">
        <v>0</v>
      </c>
      <c r="AB187" s="50">
        <v>0</v>
      </c>
      <c r="AC187" s="50">
        <v>0</v>
      </c>
      <c r="AD187" s="51"/>
      <c r="AE187" s="47">
        <f>+VLOOKUP($A187,'CBP and SS Dispatched'!$A$3:$C$45,2,0)</f>
        <v>18</v>
      </c>
      <c r="AF187" s="47">
        <f>+VLOOKUP($A187,'CBP and SS Dispatched'!$A$3:$C$45,3,0)</f>
        <v>21</v>
      </c>
      <c r="AG187" s="52" t="str">
        <f t="shared" si="31"/>
        <v>HE18</v>
      </c>
      <c r="AH187" s="52" t="str">
        <f t="shared" si="31"/>
        <v>HE21</v>
      </c>
      <c r="AI187" s="52" t="str">
        <f t="shared" si="32"/>
        <v>w</v>
      </c>
      <c r="AJ187" s="52" t="str">
        <f t="shared" si="32"/>
        <v>z</v>
      </c>
      <c r="AK187" s="52">
        <v>187</v>
      </c>
      <c r="AL187" s="53">
        <f t="shared" ca="1" si="33"/>
        <v>2.5370855927467346</v>
      </c>
      <c r="AM187" s="54">
        <f t="shared" si="30"/>
        <v>42989</v>
      </c>
      <c r="AO187" s="56" t="s">
        <v>140</v>
      </c>
      <c r="AP187" s="58" t="e">
        <v>#N/A</v>
      </c>
    </row>
    <row r="188" spans="1:45" x14ac:dyDescent="0.2">
      <c r="A188" s="47" t="str">
        <f t="shared" si="29"/>
        <v>SS-42989</v>
      </c>
      <c r="B188" s="47" t="s">
        <v>149</v>
      </c>
      <c r="C188" s="47" t="s">
        <v>137</v>
      </c>
      <c r="D188" s="48">
        <v>8932</v>
      </c>
      <c r="E188" s="49">
        <v>42989.210405092592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3.5531885623931885</v>
      </c>
      <c r="S188" s="50">
        <v>4.0675039291381836</v>
      </c>
      <c r="T188" s="50">
        <v>4.4848484992980957</v>
      </c>
      <c r="U188" s="50">
        <v>4.8485651016235352</v>
      </c>
      <c r="V188" s="50">
        <v>4.9737000465393066</v>
      </c>
      <c r="W188" s="50">
        <v>4.3740839958190918</v>
      </c>
      <c r="X188" s="50">
        <v>4.229529857635498</v>
      </c>
      <c r="Y188" s="50">
        <v>4.0031890869140625</v>
      </c>
      <c r="Z188" s="50">
        <v>0</v>
      </c>
      <c r="AA188" s="50">
        <v>0</v>
      </c>
      <c r="AB188" s="50">
        <v>0</v>
      </c>
      <c r="AC188" s="50">
        <v>0</v>
      </c>
      <c r="AD188" s="51"/>
      <c r="AE188" s="47">
        <f>+VLOOKUP($A188,'CBP and SS Dispatched'!$A$3:$C$45,2,0)</f>
        <v>18</v>
      </c>
      <c r="AF188" s="47">
        <f>+VLOOKUP($A188,'CBP and SS Dispatched'!$A$3:$C$45,3,0)</f>
        <v>21</v>
      </c>
      <c r="AG188" s="52" t="str">
        <f t="shared" si="31"/>
        <v>HE18</v>
      </c>
      <c r="AH188" s="52" t="str">
        <f t="shared" si="31"/>
        <v>HE21</v>
      </c>
      <c r="AI188" s="52" t="str">
        <f t="shared" si="32"/>
        <v>w</v>
      </c>
      <c r="AJ188" s="52" t="str">
        <f t="shared" si="32"/>
        <v>z</v>
      </c>
      <c r="AK188" s="52">
        <v>188</v>
      </c>
      <c r="AL188" s="53">
        <f t="shared" ca="1" si="33"/>
        <v>3.1517007350921631</v>
      </c>
      <c r="AM188" s="54">
        <f t="shared" si="30"/>
        <v>42989</v>
      </c>
      <c r="AR188" s="19"/>
      <c r="AS188" s="25"/>
    </row>
    <row r="189" spans="1:45" x14ac:dyDescent="0.2">
      <c r="A189" s="47" t="str">
        <f t="shared" si="29"/>
        <v>SS-42990</v>
      </c>
      <c r="B189" s="47" t="s">
        <v>146</v>
      </c>
      <c r="C189" s="47" t="s">
        <v>137</v>
      </c>
      <c r="D189" s="48">
        <v>1009</v>
      </c>
      <c r="E189" s="49">
        <v>42990.2106712963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0.71445697546005249</v>
      </c>
      <c r="S189" s="50">
        <v>0.72598052024841309</v>
      </c>
      <c r="T189" s="50">
        <v>0.84821110963821411</v>
      </c>
      <c r="U189" s="50">
        <v>0.70293354988098145</v>
      </c>
      <c r="V189" s="50">
        <v>0.61675631999969482</v>
      </c>
      <c r="W189" s="50">
        <v>0.48398700356483459</v>
      </c>
      <c r="X189" s="50">
        <v>0.42636951804161072</v>
      </c>
      <c r="Y189" s="50">
        <v>0.40332251787185669</v>
      </c>
      <c r="Z189" s="50">
        <v>0</v>
      </c>
      <c r="AA189" s="50">
        <v>0</v>
      </c>
      <c r="AB189" s="50">
        <v>0</v>
      </c>
      <c r="AC189" s="50">
        <v>0</v>
      </c>
      <c r="AD189" s="51"/>
      <c r="AE189" s="47">
        <f>+VLOOKUP($A189,'CBP and SS Dispatched'!$A$3:$C$45,2,0)</f>
        <v>18</v>
      </c>
      <c r="AF189" s="47">
        <f>+VLOOKUP($A189,'CBP and SS Dispatched'!$A$3:$C$45,3,0)</f>
        <v>21</v>
      </c>
      <c r="AG189" s="52" t="str">
        <f t="shared" si="31"/>
        <v>HE18</v>
      </c>
      <c r="AH189" s="52" t="str">
        <f t="shared" si="31"/>
        <v>HE21</v>
      </c>
      <c r="AI189" s="52" t="str">
        <f t="shared" si="32"/>
        <v>w</v>
      </c>
      <c r="AJ189" s="52" t="str">
        <f t="shared" si="32"/>
        <v>z</v>
      </c>
      <c r="AK189" s="52">
        <v>189</v>
      </c>
      <c r="AL189" s="53">
        <f t="shared" ca="1" si="33"/>
        <v>0.3284197598695755</v>
      </c>
      <c r="AM189" s="54">
        <f t="shared" si="30"/>
        <v>42990</v>
      </c>
      <c r="AR189" s="19"/>
      <c r="AS189" s="25"/>
    </row>
    <row r="190" spans="1:45" x14ac:dyDescent="0.2">
      <c r="A190" s="47" t="str">
        <f t="shared" si="29"/>
        <v>SS-42990</v>
      </c>
      <c r="B190" s="47" t="s">
        <v>147</v>
      </c>
      <c r="C190" s="47" t="s">
        <v>137</v>
      </c>
      <c r="D190" s="48">
        <v>3616</v>
      </c>
      <c r="E190" s="49">
        <v>42990.2106712963</v>
      </c>
      <c r="F190" s="50">
        <v>0</v>
      </c>
      <c r="G190" s="50">
        <v>0</v>
      </c>
      <c r="H190" s="50">
        <v>0</v>
      </c>
      <c r="I190" s="50">
        <v>0</v>
      </c>
      <c r="J190" s="50">
        <v>0</v>
      </c>
      <c r="K190" s="50">
        <v>0</v>
      </c>
      <c r="L190" s="50">
        <v>0</v>
      </c>
      <c r="M190" s="50">
        <v>0</v>
      </c>
      <c r="N190" s="50">
        <v>0</v>
      </c>
      <c r="O190" s="50">
        <v>0</v>
      </c>
      <c r="P190" s="50">
        <v>0</v>
      </c>
      <c r="Q190" s="50">
        <v>0</v>
      </c>
      <c r="R190" s="50">
        <v>2.3206033706665039</v>
      </c>
      <c r="S190" s="50">
        <v>2.3401799201965332</v>
      </c>
      <c r="T190" s="50">
        <v>2.5664830207824707</v>
      </c>
      <c r="U190" s="50">
        <v>2.4417049884796143</v>
      </c>
      <c r="V190" s="50">
        <v>2.3462162017822266</v>
      </c>
      <c r="W190" s="50">
        <v>1.6189560890197754</v>
      </c>
      <c r="X190" s="50">
        <v>1.416756272315979</v>
      </c>
      <c r="Y190" s="50">
        <v>1.3166055679321289</v>
      </c>
      <c r="Z190" s="50">
        <v>0</v>
      </c>
      <c r="AA190" s="50">
        <v>0</v>
      </c>
      <c r="AB190" s="50">
        <v>0</v>
      </c>
      <c r="AC190" s="50">
        <v>0</v>
      </c>
      <c r="AD190" s="51"/>
      <c r="AE190" s="47">
        <f>+VLOOKUP($A190,'CBP and SS Dispatched'!$A$3:$C$45,2,0)</f>
        <v>18</v>
      </c>
      <c r="AF190" s="47">
        <f>+VLOOKUP($A190,'CBP and SS Dispatched'!$A$3:$C$45,3,0)</f>
        <v>21</v>
      </c>
      <c r="AG190" s="52" t="str">
        <f t="shared" si="31"/>
        <v>HE18</v>
      </c>
      <c r="AH190" s="52" t="str">
        <f t="shared" si="31"/>
        <v>HE21</v>
      </c>
      <c r="AI190" s="52" t="str">
        <f t="shared" si="32"/>
        <v>w</v>
      </c>
      <c r="AJ190" s="52" t="str">
        <f t="shared" si="32"/>
        <v>z</v>
      </c>
      <c r="AK190" s="52">
        <v>190</v>
      </c>
      <c r="AL190" s="53">
        <f t="shared" ca="1" si="33"/>
        <v>1.0880794823169708</v>
      </c>
      <c r="AM190" s="54">
        <f t="shared" si="30"/>
        <v>42990</v>
      </c>
      <c r="AR190" s="19"/>
      <c r="AS190" s="25"/>
    </row>
    <row r="191" spans="1:45" x14ac:dyDescent="0.2">
      <c r="A191" s="47" t="str">
        <f t="shared" si="29"/>
        <v>SS-42990</v>
      </c>
      <c r="B191" s="47" t="s">
        <v>148</v>
      </c>
      <c r="C191" s="47" t="s">
        <v>137</v>
      </c>
      <c r="D191" s="48">
        <v>5606</v>
      </c>
      <c r="E191" s="49">
        <v>42990.2106712963</v>
      </c>
      <c r="F191" s="50">
        <v>0</v>
      </c>
      <c r="G191" s="50">
        <v>0</v>
      </c>
      <c r="H191" s="50">
        <v>0</v>
      </c>
      <c r="I191" s="50">
        <v>0</v>
      </c>
      <c r="J191" s="50">
        <v>0</v>
      </c>
      <c r="K191" s="50">
        <v>0</v>
      </c>
      <c r="L191" s="50">
        <v>0</v>
      </c>
      <c r="M191" s="50">
        <v>0</v>
      </c>
      <c r="N191" s="50">
        <v>0</v>
      </c>
      <c r="O191" s="50">
        <v>0</v>
      </c>
      <c r="P191" s="50">
        <v>0</v>
      </c>
      <c r="Q191" s="50">
        <v>0</v>
      </c>
      <c r="R191" s="50">
        <v>1.7638047933578491</v>
      </c>
      <c r="S191" s="50">
        <v>1.9837994575500488</v>
      </c>
      <c r="T191" s="50">
        <v>2.4489264488220215</v>
      </c>
      <c r="U191" s="50">
        <v>2.8866591453552246</v>
      </c>
      <c r="V191" s="50">
        <v>3.1964032649993896</v>
      </c>
      <c r="W191" s="50">
        <v>3.0641047954559326</v>
      </c>
      <c r="X191" s="50">
        <v>3.1281061172485352</v>
      </c>
      <c r="Y191" s="50">
        <v>3.0896141529083252</v>
      </c>
      <c r="Z191" s="50">
        <v>0</v>
      </c>
      <c r="AA191" s="50">
        <v>0</v>
      </c>
      <c r="AB191" s="50">
        <v>0</v>
      </c>
      <c r="AC191" s="50">
        <v>0</v>
      </c>
      <c r="AD191" s="51"/>
      <c r="AE191" s="47">
        <f>+VLOOKUP($A191,'CBP and SS Dispatched'!$A$3:$C$45,2,0)</f>
        <v>18</v>
      </c>
      <c r="AF191" s="47">
        <f>+VLOOKUP($A191,'CBP and SS Dispatched'!$A$3:$C$45,3,0)</f>
        <v>21</v>
      </c>
      <c r="AG191" s="52" t="str">
        <f t="shared" si="31"/>
        <v>HE18</v>
      </c>
      <c r="AH191" s="52" t="str">
        <f t="shared" si="31"/>
        <v>HE21</v>
      </c>
      <c r="AI191" s="52" t="str">
        <f t="shared" si="32"/>
        <v>w</v>
      </c>
      <c r="AJ191" s="52" t="str">
        <f t="shared" si="32"/>
        <v>z</v>
      </c>
      <c r="AK191" s="52">
        <v>191</v>
      </c>
      <c r="AL191" s="53">
        <f t="shared" ca="1" si="33"/>
        <v>2.3204562664031982</v>
      </c>
      <c r="AM191" s="54">
        <f t="shared" si="30"/>
        <v>42990</v>
      </c>
      <c r="AR191" s="19"/>
      <c r="AS191" s="25"/>
    </row>
    <row r="192" spans="1:45" x14ac:dyDescent="0.2">
      <c r="A192" s="47" t="str">
        <f t="shared" si="29"/>
        <v>SS-42990</v>
      </c>
      <c r="B192" s="47" t="s">
        <v>149</v>
      </c>
      <c r="C192" s="47" t="s">
        <v>137</v>
      </c>
      <c r="D192" s="48">
        <v>8932</v>
      </c>
      <c r="E192" s="49">
        <v>42990.2106712963</v>
      </c>
      <c r="F192" s="50">
        <v>0</v>
      </c>
      <c r="G192" s="50">
        <v>0</v>
      </c>
      <c r="H192" s="50">
        <v>0</v>
      </c>
      <c r="I192" s="50">
        <v>0</v>
      </c>
      <c r="J192" s="50">
        <v>0</v>
      </c>
      <c r="K192" s="50">
        <v>0</v>
      </c>
      <c r="L192" s="50">
        <v>0</v>
      </c>
      <c r="M192" s="50">
        <v>0</v>
      </c>
      <c r="N192" s="50">
        <v>0</v>
      </c>
      <c r="O192" s="50">
        <v>0</v>
      </c>
      <c r="P192" s="50">
        <v>0</v>
      </c>
      <c r="Q192" s="50">
        <v>0</v>
      </c>
      <c r="R192" s="50">
        <v>3.4264147281646729</v>
      </c>
      <c r="S192" s="50">
        <v>3.9223802089691162</v>
      </c>
      <c r="T192" s="50">
        <v>4.3248343467712402</v>
      </c>
      <c r="U192" s="50">
        <v>4.6755738258361816</v>
      </c>
      <c r="V192" s="50">
        <v>4.7962446212768555</v>
      </c>
      <c r="W192" s="50">
        <v>4.2180213928222656</v>
      </c>
      <c r="X192" s="50">
        <v>4.0786252021789551</v>
      </c>
      <c r="Y192" s="50">
        <v>3.8603601455688477</v>
      </c>
      <c r="Z192" s="50">
        <v>0</v>
      </c>
      <c r="AA192" s="50">
        <v>0</v>
      </c>
      <c r="AB192" s="50">
        <v>0</v>
      </c>
      <c r="AC192" s="50">
        <v>0</v>
      </c>
      <c r="AD192" s="51"/>
      <c r="AE192" s="47">
        <f>+VLOOKUP($A192,'CBP and SS Dispatched'!$A$3:$C$45,2,0)</f>
        <v>18</v>
      </c>
      <c r="AF192" s="47">
        <f>+VLOOKUP($A192,'CBP and SS Dispatched'!$A$3:$C$45,3,0)</f>
        <v>21</v>
      </c>
      <c r="AG192" s="52" t="str">
        <f t="shared" si="31"/>
        <v>HE18</v>
      </c>
      <c r="AH192" s="52" t="str">
        <f t="shared" si="31"/>
        <v>HE21</v>
      </c>
      <c r="AI192" s="52" t="str">
        <f t="shared" si="32"/>
        <v>w</v>
      </c>
      <c r="AJ192" s="52" t="str">
        <f t="shared" si="32"/>
        <v>z</v>
      </c>
      <c r="AK192" s="52">
        <v>192</v>
      </c>
      <c r="AL192" s="53">
        <f t="shared" ca="1" si="33"/>
        <v>3.0392516851425171</v>
      </c>
      <c r="AM192" s="54">
        <f t="shared" si="30"/>
        <v>42990</v>
      </c>
      <c r="AR192" s="19"/>
      <c r="AS192" s="25"/>
    </row>
    <row r="193" spans="1:45" x14ac:dyDescent="0.2">
      <c r="A193" s="47" t="str">
        <f t="shared" si="29"/>
        <v>SS-43003</v>
      </c>
      <c r="B193" s="47" t="s">
        <v>146</v>
      </c>
      <c r="C193" s="47" t="s">
        <v>137</v>
      </c>
      <c r="D193" s="48">
        <v>1009</v>
      </c>
      <c r="E193" s="49">
        <v>43003.210636574076</v>
      </c>
      <c r="F193" s="50">
        <v>0</v>
      </c>
      <c r="G193" s="50">
        <v>0</v>
      </c>
      <c r="H193" s="50">
        <v>0</v>
      </c>
      <c r="I193" s="50">
        <v>0</v>
      </c>
      <c r="J193" s="50">
        <v>0</v>
      </c>
      <c r="K193" s="50">
        <v>0</v>
      </c>
      <c r="L193" s="50">
        <v>0</v>
      </c>
      <c r="M193" s="50">
        <v>0</v>
      </c>
      <c r="N193" s="50">
        <v>0</v>
      </c>
      <c r="O193" s="50">
        <v>0</v>
      </c>
      <c r="P193" s="50">
        <v>0</v>
      </c>
      <c r="Q193" s="50">
        <v>0</v>
      </c>
      <c r="R193" s="50">
        <v>0.71445697546005249</v>
      </c>
      <c r="S193" s="50">
        <v>0.72598052024841309</v>
      </c>
      <c r="T193" s="50">
        <v>0.84529322385787964</v>
      </c>
      <c r="U193" s="50">
        <v>0.70293354988098145</v>
      </c>
      <c r="V193" s="50">
        <v>0.61409938335418701</v>
      </c>
      <c r="W193" s="50">
        <v>0.48398700356483459</v>
      </c>
      <c r="X193" s="50">
        <v>0.42636951804161072</v>
      </c>
      <c r="Y193" s="50">
        <v>0.40332251787185669</v>
      </c>
      <c r="Z193" s="50">
        <v>0</v>
      </c>
      <c r="AA193" s="50">
        <v>0</v>
      </c>
      <c r="AB193" s="50">
        <v>0</v>
      </c>
      <c r="AC193" s="50">
        <v>0</v>
      </c>
      <c r="AD193" s="51"/>
      <c r="AE193" s="47">
        <f>+VLOOKUP($A193,'CBP and SS Dispatched'!$A$3:$C$45,2,0)</f>
        <v>18</v>
      </c>
      <c r="AF193" s="47">
        <f>+VLOOKUP($A193,'CBP and SS Dispatched'!$A$3:$C$45,3,0)</f>
        <v>21</v>
      </c>
      <c r="AG193" s="52" t="str">
        <f t="shared" si="31"/>
        <v>HE18</v>
      </c>
      <c r="AH193" s="52" t="str">
        <f t="shared" si="31"/>
        <v>HE21</v>
      </c>
      <c r="AI193" s="52" t="str">
        <f t="shared" si="32"/>
        <v>w</v>
      </c>
      <c r="AJ193" s="52" t="str">
        <f t="shared" si="32"/>
        <v>z</v>
      </c>
      <c r="AK193" s="52">
        <v>193</v>
      </c>
      <c r="AL193" s="53">
        <f t="shared" ca="1" si="33"/>
        <v>0.3284197598695755</v>
      </c>
      <c r="AM193" s="54">
        <f t="shared" si="30"/>
        <v>43003</v>
      </c>
      <c r="AR193" s="19"/>
      <c r="AS193" s="25"/>
    </row>
    <row r="194" spans="1:45" x14ac:dyDescent="0.2">
      <c r="A194" s="47" t="str">
        <f t="shared" si="29"/>
        <v>SS-43003</v>
      </c>
      <c r="B194" s="47" t="s">
        <v>147</v>
      </c>
      <c r="C194" s="47" t="s">
        <v>137</v>
      </c>
      <c r="D194" s="48">
        <v>3616</v>
      </c>
      <c r="E194" s="49">
        <v>43003.210636574076</v>
      </c>
      <c r="F194" s="50">
        <v>0</v>
      </c>
      <c r="G194" s="50">
        <v>0</v>
      </c>
      <c r="H194" s="50">
        <v>0</v>
      </c>
      <c r="I194" s="50">
        <v>0</v>
      </c>
      <c r="J194" s="50">
        <v>0</v>
      </c>
      <c r="K194" s="50">
        <v>0</v>
      </c>
      <c r="L194" s="50">
        <v>0</v>
      </c>
      <c r="M194" s="50">
        <v>0</v>
      </c>
      <c r="N194" s="50">
        <v>0</v>
      </c>
      <c r="O194" s="50">
        <v>0</v>
      </c>
      <c r="P194" s="50">
        <v>0</v>
      </c>
      <c r="Q194" s="50">
        <v>0</v>
      </c>
      <c r="R194" s="50">
        <v>2.2404935359954834</v>
      </c>
      <c r="S194" s="50">
        <v>2.259394645690918</v>
      </c>
      <c r="T194" s="50">
        <v>2.4778828620910645</v>
      </c>
      <c r="U194" s="50">
        <v>2.3574142456054688</v>
      </c>
      <c r="V194" s="50">
        <v>2.2652220726013184</v>
      </c>
      <c r="W194" s="50">
        <v>1.5630673170089722</v>
      </c>
      <c r="X194" s="50">
        <v>1.3678476810455322</v>
      </c>
      <c r="Y194" s="50">
        <v>1.2711542844772339</v>
      </c>
      <c r="Z194" s="50">
        <v>0</v>
      </c>
      <c r="AA194" s="50">
        <v>0</v>
      </c>
      <c r="AB194" s="50">
        <v>0</v>
      </c>
      <c r="AC194" s="50">
        <v>0</v>
      </c>
      <c r="AD194" s="51"/>
      <c r="AE194" s="47">
        <f>+VLOOKUP($A194,'CBP and SS Dispatched'!$A$3:$C$45,2,0)</f>
        <v>18</v>
      </c>
      <c r="AF194" s="47">
        <f>+VLOOKUP($A194,'CBP and SS Dispatched'!$A$3:$C$45,3,0)</f>
        <v>21</v>
      </c>
      <c r="AG194" s="52" t="str">
        <f t="shared" si="31"/>
        <v>HE18</v>
      </c>
      <c r="AH194" s="52" t="str">
        <f t="shared" si="31"/>
        <v>HE21</v>
      </c>
      <c r="AI194" s="52" t="str">
        <f t="shared" si="32"/>
        <v>w</v>
      </c>
      <c r="AJ194" s="52" t="str">
        <f t="shared" si="32"/>
        <v>z</v>
      </c>
      <c r="AK194" s="52">
        <v>194</v>
      </c>
      <c r="AL194" s="53">
        <f t="shared" ca="1" si="33"/>
        <v>1.0505173206329346</v>
      </c>
      <c r="AM194" s="54">
        <f t="shared" si="30"/>
        <v>43003</v>
      </c>
      <c r="AR194" s="19"/>
      <c r="AS194" s="25"/>
    </row>
    <row r="195" spans="1:45" x14ac:dyDescent="0.2">
      <c r="A195" s="47" t="str">
        <f t="shared" si="29"/>
        <v>SS-43003</v>
      </c>
      <c r="B195" s="47" t="s">
        <v>148</v>
      </c>
      <c r="C195" s="47" t="s">
        <v>137</v>
      </c>
      <c r="D195" s="48">
        <v>5606</v>
      </c>
      <c r="E195" s="49">
        <v>43003.210636574076</v>
      </c>
      <c r="F195" s="50">
        <v>0</v>
      </c>
      <c r="G195" s="50">
        <v>0</v>
      </c>
      <c r="H195" s="50">
        <v>0</v>
      </c>
      <c r="I195" s="50">
        <v>0</v>
      </c>
      <c r="J195" s="50">
        <v>0</v>
      </c>
      <c r="K195" s="50">
        <v>0</v>
      </c>
      <c r="L195" s="50">
        <v>0</v>
      </c>
      <c r="M195" s="50">
        <v>0</v>
      </c>
      <c r="N195" s="50">
        <v>0</v>
      </c>
      <c r="O195" s="50">
        <v>0</v>
      </c>
      <c r="P195" s="50">
        <v>0</v>
      </c>
      <c r="Q195" s="50">
        <v>0</v>
      </c>
      <c r="R195" s="50">
        <v>1.3992770910263062</v>
      </c>
      <c r="S195" s="50">
        <v>1.5732512474060059</v>
      </c>
      <c r="T195" s="50">
        <v>1.9462320804595947</v>
      </c>
      <c r="U195" s="50">
        <v>2.2936599254608154</v>
      </c>
      <c r="V195" s="50">
        <v>2.5381605625152588</v>
      </c>
      <c r="W195" s="50">
        <v>2.4322261810302734</v>
      </c>
      <c r="X195" s="50">
        <v>2.4836218357086182</v>
      </c>
      <c r="Y195" s="50">
        <v>2.4536633491516113</v>
      </c>
      <c r="Z195" s="50">
        <v>0</v>
      </c>
      <c r="AA195" s="50">
        <v>0</v>
      </c>
      <c r="AB195" s="50">
        <v>0</v>
      </c>
      <c r="AC195" s="50">
        <v>0</v>
      </c>
      <c r="AD195" s="51"/>
      <c r="AE195" s="47">
        <f>+VLOOKUP($A195,'CBP and SS Dispatched'!$A$3:$C$45,2,0)</f>
        <v>18</v>
      </c>
      <c r="AF195" s="47">
        <f>+VLOOKUP($A195,'CBP and SS Dispatched'!$A$3:$C$45,3,0)</f>
        <v>21</v>
      </c>
      <c r="AG195" s="52" t="str">
        <f t="shared" si="31"/>
        <v>HE18</v>
      </c>
      <c r="AH195" s="52" t="str">
        <f t="shared" si="31"/>
        <v>HE21</v>
      </c>
      <c r="AI195" s="52" t="str">
        <f t="shared" si="32"/>
        <v>w</v>
      </c>
      <c r="AJ195" s="52" t="str">
        <f t="shared" si="32"/>
        <v>z</v>
      </c>
      <c r="AK195" s="52">
        <v>195</v>
      </c>
      <c r="AL195" s="53">
        <f t="shared" ca="1" si="33"/>
        <v>1.8423778414726257</v>
      </c>
      <c r="AM195" s="54">
        <f t="shared" si="30"/>
        <v>43003</v>
      </c>
      <c r="AO195" s="77" t="s">
        <v>139</v>
      </c>
      <c r="AP195" s="77" t="s">
        <v>151</v>
      </c>
      <c r="AR195" s="19"/>
      <c r="AS195" s="25"/>
    </row>
    <row r="196" spans="1:45" x14ac:dyDescent="0.2">
      <c r="A196" s="47" t="str">
        <f t="shared" si="29"/>
        <v>SS-43003</v>
      </c>
      <c r="B196" s="47" t="s">
        <v>149</v>
      </c>
      <c r="C196" s="47" t="s">
        <v>137</v>
      </c>
      <c r="D196" s="48">
        <v>8932</v>
      </c>
      <c r="E196" s="49">
        <v>43003.210636574076</v>
      </c>
      <c r="F196" s="50">
        <v>0</v>
      </c>
      <c r="G196" s="50">
        <v>0</v>
      </c>
      <c r="H196" s="50">
        <v>0</v>
      </c>
      <c r="I196" s="50">
        <v>0</v>
      </c>
      <c r="J196" s="50">
        <v>0</v>
      </c>
      <c r="K196" s="50">
        <v>0</v>
      </c>
      <c r="L196" s="50">
        <v>0</v>
      </c>
      <c r="M196" s="50">
        <v>0</v>
      </c>
      <c r="N196" s="50">
        <v>0</v>
      </c>
      <c r="O196" s="50">
        <v>0</v>
      </c>
      <c r="P196" s="50">
        <v>0</v>
      </c>
      <c r="Q196" s="50">
        <v>0</v>
      </c>
      <c r="R196" s="50">
        <v>3.1466383934020996</v>
      </c>
      <c r="S196" s="50">
        <v>3.6021065711975098</v>
      </c>
      <c r="T196" s="50">
        <v>3.9716997146606445</v>
      </c>
      <c r="U196" s="50">
        <v>4.293799877166748</v>
      </c>
      <c r="V196" s="50">
        <v>4.4046182632446289</v>
      </c>
      <c r="W196" s="50">
        <v>3.8736085891723633</v>
      </c>
      <c r="X196" s="50">
        <v>3.7455942630767822</v>
      </c>
      <c r="Y196" s="50">
        <v>3.5451512336730957</v>
      </c>
      <c r="Z196" s="50">
        <v>0</v>
      </c>
      <c r="AA196" s="50">
        <v>0</v>
      </c>
      <c r="AB196" s="50">
        <v>0</v>
      </c>
      <c r="AC196" s="50">
        <v>0</v>
      </c>
      <c r="AD196" s="51"/>
      <c r="AE196" s="47">
        <f>+VLOOKUP($A196,'CBP and SS Dispatched'!$A$3:$C$45,2,0)</f>
        <v>18</v>
      </c>
      <c r="AF196" s="47">
        <f>+VLOOKUP($A196,'CBP and SS Dispatched'!$A$3:$C$45,3,0)</f>
        <v>21</v>
      </c>
      <c r="AG196" s="52" t="str">
        <f t="shared" si="31"/>
        <v>HE18</v>
      </c>
      <c r="AH196" s="52" t="str">
        <f t="shared" si="31"/>
        <v>HE21</v>
      </c>
      <c r="AI196" s="52" t="str">
        <f t="shared" si="32"/>
        <v>w</v>
      </c>
      <c r="AJ196" s="52" t="str">
        <f t="shared" si="32"/>
        <v>z</v>
      </c>
      <c r="AK196" s="52">
        <v>196</v>
      </c>
      <c r="AL196" s="53">
        <f t="shared" ca="1" si="33"/>
        <v>2.7910885214805603</v>
      </c>
      <c r="AM196" s="54">
        <f t="shared" si="30"/>
        <v>43003</v>
      </c>
      <c r="AO196" s="56" t="s">
        <v>255</v>
      </c>
      <c r="AP196" s="57">
        <v>0.29700000584125519</v>
      </c>
      <c r="AQ196" s="56"/>
      <c r="AR196" s="57"/>
      <c r="AS196" s="25"/>
    </row>
    <row r="197" spans="1:45" x14ac:dyDescent="0.2">
      <c r="A197" s="47" t="str">
        <f t="shared" si="29"/>
        <v>SS-43004</v>
      </c>
      <c r="B197" s="47" t="s">
        <v>146</v>
      </c>
      <c r="C197" s="47" t="s">
        <v>137</v>
      </c>
      <c r="D197" s="48">
        <v>1009</v>
      </c>
      <c r="E197" s="49">
        <v>43004.210856481484</v>
      </c>
      <c r="F197" s="50">
        <v>0</v>
      </c>
      <c r="G197" s="50">
        <v>0</v>
      </c>
      <c r="H197" s="50">
        <v>0</v>
      </c>
      <c r="I197" s="50">
        <v>0</v>
      </c>
      <c r="J197" s="50">
        <v>0</v>
      </c>
      <c r="K197" s="50">
        <v>0</v>
      </c>
      <c r="L197" s="50">
        <v>0</v>
      </c>
      <c r="M197" s="50">
        <v>0</v>
      </c>
      <c r="N197" s="50">
        <v>0</v>
      </c>
      <c r="O197" s="50">
        <v>0</v>
      </c>
      <c r="P197" s="50">
        <v>0</v>
      </c>
      <c r="Q197" s="50">
        <v>0</v>
      </c>
      <c r="R197" s="50">
        <v>0.71445697546005249</v>
      </c>
      <c r="S197" s="50">
        <v>0.72598052024841309</v>
      </c>
      <c r="T197" s="50">
        <v>0.84465491771697998</v>
      </c>
      <c r="U197" s="50">
        <v>0.70293354988098145</v>
      </c>
      <c r="V197" s="50">
        <v>0.6135181188583374</v>
      </c>
      <c r="W197" s="50">
        <v>0.48398700356483459</v>
      </c>
      <c r="X197" s="50">
        <v>0.42636951804161072</v>
      </c>
      <c r="Y197" s="50">
        <v>0.40332251787185669</v>
      </c>
      <c r="Z197" s="50">
        <v>0</v>
      </c>
      <c r="AA197" s="50">
        <v>0</v>
      </c>
      <c r="AB197" s="50">
        <v>0</v>
      </c>
      <c r="AC197" s="50">
        <v>0</v>
      </c>
      <c r="AD197" s="51"/>
      <c r="AE197" s="47">
        <f>+VLOOKUP($A197,'CBP and SS Dispatched'!$A$3:$C$45,2,0)</f>
        <v>18</v>
      </c>
      <c r="AF197" s="47">
        <f>+VLOOKUP($A197,'CBP and SS Dispatched'!$A$3:$C$45,3,0)</f>
        <v>21</v>
      </c>
      <c r="AG197" s="52" t="str">
        <f t="shared" si="31"/>
        <v>HE18</v>
      </c>
      <c r="AH197" s="52" t="str">
        <f t="shared" si="31"/>
        <v>HE21</v>
      </c>
      <c r="AI197" s="52" t="str">
        <f t="shared" si="32"/>
        <v>w</v>
      </c>
      <c r="AJ197" s="52" t="str">
        <f t="shared" si="32"/>
        <v>z</v>
      </c>
      <c r="AK197" s="52">
        <v>197</v>
      </c>
      <c r="AL197" s="53">
        <f t="shared" ca="1" si="33"/>
        <v>0.3284197598695755</v>
      </c>
      <c r="AM197" s="54">
        <f t="shared" si="30"/>
        <v>43004</v>
      </c>
      <c r="AO197" s="56" t="s">
        <v>256</v>
      </c>
      <c r="AP197" s="57">
        <v>0.29700000584125519</v>
      </c>
      <c r="AQ197" s="56"/>
      <c r="AR197" s="57"/>
      <c r="AS197" s="25"/>
    </row>
    <row r="198" spans="1:45" x14ac:dyDescent="0.2">
      <c r="A198" s="47" t="str">
        <f t="shared" si="29"/>
        <v>SS-43004</v>
      </c>
      <c r="B198" s="47" t="s">
        <v>147</v>
      </c>
      <c r="C198" s="47" t="s">
        <v>137</v>
      </c>
      <c r="D198" s="48">
        <v>3616</v>
      </c>
      <c r="E198" s="49">
        <v>43004.210856481484</v>
      </c>
      <c r="F198" s="50">
        <v>0</v>
      </c>
      <c r="G198" s="50">
        <v>0</v>
      </c>
      <c r="H198" s="50">
        <v>0</v>
      </c>
      <c r="I198" s="50">
        <v>0</v>
      </c>
      <c r="J198" s="50">
        <v>0</v>
      </c>
      <c r="K198" s="50">
        <v>0</v>
      </c>
      <c r="L198" s="50">
        <v>0</v>
      </c>
      <c r="M198" s="50">
        <v>0</v>
      </c>
      <c r="N198" s="50">
        <v>0</v>
      </c>
      <c r="O198" s="50">
        <v>0</v>
      </c>
      <c r="P198" s="50">
        <v>0</v>
      </c>
      <c r="Q198" s="50">
        <v>0</v>
      </c>
      <c r="R198" s="50">
        <v>2.2229697704315186</v>
      </c>
      <c r="S198" s="50">
        <v>2.241722583770752</v>
      </c>
      <c r="T198" s="50">
        <v>2.4585015773773193</v>
      </c>
      <c r="U198" s="50">
        <v>2.3389759063720703</v>
      </c>
      <c r="V198" s="50">
        <v>2.247504711151123</v>
      </c>
      <c r="W198" s="50">
        <v>1.5508415699005127</v>
      </c>
      <c r="X198" s="50">
        <v>1.3571488857269287</v>
      </c>
      <c r="Y198" s="50">
        <v>1.2612118721008301</v>
      </c>
      <c r="Z198" s="50">
        <v>0</v>
      </c>
      <c r="AA198" s="50">
        <v>0</v>
      </c>
      <c r="AB198" s="50">
        <v>0</v>
      </c>
      <c r="AC198" s="50">
        <v>0</v>
      </c>
      <c r="AD198" s="51"/>
      <c r="AE198" s="47">
        <f>+VLOOKUP($A198,'CBP and SS Dispatched'!$A$3:$C$45,2,0)</f>
        <v>18</v>
      </c>
      <c r="AF198" s="47">
        <f>+VLOOKUP($A198,'CBP and SS Dispatched'!$A$3:$C$45,3,0)</f>
        <v>21</v>
      </c>
      <c r="AG198" s="52" t="str">
        <f t="shared" si="31"/>
        <v>HE18</v>
      </c>
      <c r="AH198" s="52" t="str">
        <f t="shared" si="31"/>
        <v>HE21</v>
      </c>
      <c r="AI198" s="52" t="str">
        <f t="shared" si="32"/>
        <v>w</v>
      </c>
      <c r="AJ198" s="52" t="str">
        <f t="shared" si="32"/>
        <v>z</v>
      </c>
      <c r="AK198" s="52">
        <v>198</v>
      </c>
      <c r="AL198" s="53">
        <f t="shared" ca="1" si="33"/>
        <v>1.0423005819320679</v>
      </c>
      <c r="AM198" s="54">
        <f t="shared" si="30"/>
        <v>43004</v>
      </c>
      <c r="AO198" s="56" t="s">
        <v>257</v>
      </c>
      <c r="AP198" s="57">
        <v>0.29700000584125519</v>
      </c>
      <c r="AQ198" s="56"/>
      <c r="AR198" s="57"/>
      <c r="AS198" s="25"/>
    </row>
    <row r="199" spans="1:45" x14ac:dyDescent="0.2">
      <c r="A199" s="47" t="str">
        <f t="shared" si="29"/>
        <v>SS-43004</v>
      </c>
      <c r="B199" s="47" t="s">
        <v>148</v>
      </c>
      <c r="C199" s="47" t="s">
        <v>137</v>
      </c>
      <c r="D199" s="48">
        <v>5606</v>
      </c>
      <c r="E199" s="49">
        <v>43004.210856481484</v>
      </c>
      <c r="F199" s="50">
        <v>0</v>
      </c>
      <c r="G199" s="50">
        <v>0</v>
      </c>
      <c r="H199" s="50">
        <v>0</v>
      </c>
      <c r="I199" s="50">
        <v>0</v>
      </c>
      <c r="J199" s="50">
        <v>0</v>
      </c>
      <c r="K199" s="50">
        <v>0</v>
      </c>
      <c r="L199" s="50">
        <v>0</v>
      </c>
      <c r="M199" s="50">
        <v>0</v>
      </c>
      <c r="N199" s="50">
        <v>0</v>
      </c>
      <c r="O199" s="50">
        <v>0</v>
      </c>
      <c r="P199" s="50">
        <v>0</v>
      </c>
      <c r="Q199" s="50">
        <v>0</v>
      </c>
      <c r="R199" s="50">
        <v>1.3195366859436035</v>
      </c>
      <c r="S199" s="50">
        <v>1.4834437370300293</v>
      </c>
      <c r="T199" s="50">
        <v>1.8362677097320557</v>
      </c>
      <c r="U199" s="50">
        <v>2.1639413833618164</v>
      </c>
      <c r="V199" s="50">
        <v>2.3941702842712402</v>
      </c>
      <c r="W199" s="50">
        <v>2.2940025329589844</v>
      </c>
      <c r="X199" s="50">
        <v>2.3426408767700195</v>
      </c>
      <c r="Y199" s="50">
        <v>2.3145489692687988</v>
      </c>
      <c r="Z199" s="50">
        <v>0</v>
      </c>
      <c r="AA199" s="50">
        <v>0</v>
      </c>
      <c r="AB199" s="50">
        <v>0</v>
      </c>
      <c r="AC199" s="50">
        <v>0</v>
      </c>
      <c r="AD199" s="51"/>
      <c r="AE199" s="47">
        <f>+VLOOKUP($A199,'CBP and SS Dispatched'!$A$3:$C$45,2,0)</f>
        <v>18</v>
      </c>
      <c r="AF199" s="47">
        <f>+VLOOKUP($A199,'CBP and SS Dispatched'!$A$3:$C$45,3,0)</f>
        <v>21</v>
      </c>
      <c r="AG199" s="52" t="str">
        <f t="shared" si="31"/>
        <v>HE18</v>
      </c>
      <c r="AH199" s="52" t="str">
        <f t="shared" si="31"/>
        <v>HE21</v>
      </c>
      <c r="AI199" s="52" t="str">
        <f t="shared" si="32"/>
        <v>w</v>
      </c>
      <c r="AJ199" s="52" t="str">
        <f t="shared" si="32"/>
        <v>z</v>
      </c>
      <c r="AK199" s="52">
        <v>199</v>
      </c>
      <c r="AL199" s="53">
        <f t="shared" ca="1" si="33"/>
        <v>1.7377980947494507</v>
      </c>
      <c r="AM199" s="54">
        <f t="shared" si="30"/>
        <v>43004</v>
      </c>
      <c r="AO199" s="56" t="s">
        <v>258</v>
      </c>
      <c r="AP199" s="57">
        <v>0.29700000584125519</v>
      </c>
      <c r="AQ199" s="56"/>
      <c r="AR199" s="57"/>
      <c r="AS199" s="25"/>
    </row>
    <row r="200" spans="1:45" x14ac:dyDescent="0.2">
      <c r="A200" s="47" t="str">
        <f t="shared" si="29"/>
        <v>SS-43004</v>
      </c>
      <c r="B200" s="47" t="s">
        <v>149</v>
      </c>
      <c r="C200" s="47" t="s">
        <v>137</v>
      </c>
      <c r="D200" s="48">
        <v>8932</v>
      </c>
      <c r="E200" s="49">
        <v>43004.210856481484</v>
      </c>
      <c r="F200" s="50">
        <v>0</v>
      </c>
      <c r="G200" s="50">
        <v>0</v>
      </c>
      <c r="H200" s="50">
        <v>0</v>
      </c>
      <c r="I200" s="50">
        <v>0</v>
      </c>
      <c r="J200" s="50">
        <v>0</v>
      </c>
      <c r="K200" s="50">
        <v>0</v>
      </c>
      <c r="L200" s="50">
        <v>0</v>
      </c>
      <c r="M200" s="50">
        <v>0</v>
      </c>
      <c r="N200" s="50">
        <v>0</v>
      </c>
      <c r="O200" s="50">
        <v>0</v>
      </c>
      <c r="P200" s="50">
        <v>0</v>
      </c>
      <c r="Q200" s="50">
        <v>0</v>
      </c>
      <c r="R200" s="50">
        <v>3.0854372978210449</v>
      </c>
      <c r="S200" s="50">
        <v>3.5320467948913574</v>
      </c>
      <c r="T200" s="50">
        <v>3.8944516181945801</v>
      </c>
      <c r="U200" s="50">
        <v>4.2102866172790527</v>
      </c>
      <c r="V200" s="50">
        <v>4.3189501762390137</v>
      </c>
      <c r="W200" s="50">
        <v>3.7982683181762695</v>
      </c>
      <c r="X200" s="50">
        <v>3.672743558883667</v>
      </c>
      <c r="Y200" s="50">
        <v>3.4761989116668701</v>
      </c>
      <c r="Z200" s="50">
        <v>0</v>
      </c>
      <c r="AA200" s="50">
        <v>0</v>
      </c>
      <c r="AB200" s="50">
        <v>0</v>
      </c>
      <c r="AC200" s="50">
        <v>0</v>
      </c>
      <c r="AD200" s="51"/>
      <c r="AE200" s="47">
        <f>+VLOOKUP($A200,'CBP and SS Dispatched'!$A$3:$C$45,2,0)</f>
        <v>18</v>
      </c>
      <c r="AF200" s="47">
        <f>+VLOOKUP($A200,'CBP and SS Dispatched'!$A$3:$C$45,3,0)</f>
        <v>21</v>
      </c>
      <c r="AG200" s="52" t="str">
        <f t="shared" si="31"/>
        <v>HE18</v>
      </c>
      <c r="AH200" s="52" t="str">
        <f t="shared" si="31"/>
        <v>HE21</v>
      </c>
      <c r="AI200" s="52" t="str">
        <f t="shared" si="32"/>
        <v>w</v>
      </c>
      <c r="AJ200" s="52" t="str">
        <f t="shared" si="32"/>
        <v>z</v>
      </c>
      <c r="AK200" s="52">
        <v>200</v>
      </c>
      <c r="AL200" s="53">
        <f t="shared" ca="1" si="33"/>
        <v>2.7368026971817017</v>
      </c>
      <c r="AM200" s="54">
        <f t="shared" si="30"/>
        <v>43004</v>
      </c>
      <c r="AO200" s="56" t="s">
        <v>259</v>
      </c>
      <c r="AP200" s="57">
        <v>0.414000004529953</v>
      </c>
      <c r="AQ200" s="56"/>
      <c r="AR200" s="57"/>
      <c r="AS200" s="25"/>
    </row>
    <row r="201" spans="1:45" x14ac:dyDescent="0.2">
      <c r="A201" s="47" t="str">
        <f t="shared" si="29"/>
        <v>SS-43006</v>
      </c>
      <c r="B201" s="47" t="s">
        <v>146</v>
      </c>
      <c r="C201" s="47" t="s">
        <v>137</v>
      </c>
      <c r="D201" s="48">
        <v>1009</v>
      </c>
      <c r="E201" s="49">
        <v>43006.2109375</v>
      </c>
      <c r="F201" s="50">
        <v>0</v>
      </c>
      <c r="G201" s="50">
        <v>0</v>
      </c>
      <c r="H201" s="50">
        <v>0</v>
      </c>
      <c r="I201" s="50">
        <v>0</v>
      </c>
      <c r="J201" s="50">
        <v>0</v>
      </c>
      <c r="K201" s="50">
        <v>0</v>
      </c>
      <c r="L201" s="50">
        <v>0</v>
      </c>
      <c r="M201" s="50">
        <v>0</v>
      </c>
      <c r="N201" s="50">
        <v>0</v>
      </c>
      <c r="O201" s="50">
        <v>0</v>
      </c>
      <c r="P201" s="50">
        <v>0</v>
      </c>
      <c r="Q201" s="50">
        <v>0</v>
      </c>
      <c r="R201" s="50">
        <v>0.71445697546005249</v>
      </c>
      <c r="S201" s="50">
        <v>0.72598052024841309</v>
      </c>
      <c r="T201" s="50">
        <v>0.8459315299987793</v>
      </c>
      <c r="U201" s="50">
        <v>0.70293354988098145</v>
      </c>
      <c r="V201" s="50">
        <v>0.61468058824539185</v>
      </c>
      <c r="W201" s="50">
        <v>0.48398700356483459</v>
      </c>
      <c r="X201" s="50">
        <v>0.42636951804161072</v>
      </c>
      <c r="Y201" s="50">
        <v>0.40332251787185669</v>
      </c>
      <c r="Z201" s="50">
        <v>0.36578154563903809</v>
      </c>
      <c r="AA201" s="50">
        <v>0</v>
      </c>
      <c r="AB201" s="50">
        <v>0</v>
      </c>
      <c r="AC201" s="50">
        <v>0</v>
      </c>
      <c r="AD201" s="62"/>
      <c r="AE201" s="47">
        <f>+VLOOKUP($A201,'CBP and SS Dispatched'!$A$3:$C$45,2,0)</f>
        <v>18</v>
      </c>
      <c r="AF201" s="47">
        <f>+VLOOKUP($A201,'CBP and SS Dispatched'!$A$3:$C$45,3,0)</f>
        <v>21</v>
      </c>
      <c r="AG201" s="52" t="str">
        <f t="shared" ref="AG201:AH204" si="35">+CONCATENATE("HE",AE201)</f>
        <v>HE18</v>
      </c>
      <c r="AH201" s="52" t="str">
        <f t="shared" si="35"/>
        <v>HE21</v>
      </c>
      <c r="AI201" s="52" t="str">
        <f t="shared" ref="AI201:AJ204" si="36">+VLOOKUP(AG201,$AT$3:$AU$26,2,0)</f>
        <v>w</v>
      </c>
      <c r="AJ201" s="52" t="str">
        <f t="shared" si="36"/>
        <v>z</v>
      </c>
      <c r="AK201" s="52">
        <v>201</v>
      </c>
      <c r="AL201" s="53">
        <f t="shared" ca="1" si="33"/>
        <v>0.41986514627933502</v>
      </c>
      <c r="AM201" s="54">
        <f t="shared" si="30"/>
        <v>43006</v>
      </c>
      <c r="AO201" s="56" t="s">
        <v>260</v>
      </c>
      <c r="AP201" s="57">
        <v>0.414000004529953</v>
      </c>
      <c r="AQ201" s="56"/>
      <c r="AR201" s="57"/>
      <c r="AS201" s="25"/>
    </row>
    <row r="202" spans="1:45" x14ac:dyDescent="0.2">
      <c r="A202" s="47" t="str">
        <f t="shared" si="29"/>
        <v>SS-43006</v>
      </c>
      <c r="B202" s="47" t="s">
        <v>147</v>
      </c>
      <c r="C202" s="47" t="s">
        <v>137</v>
      </c>
      <c r="D202" s="48">
        <v>3616</v>
      </c>
      <c r="E202" s="49">
        <v>43006.2109375</v>
      </c>
      <c r="F202" s="50">
        <v>0</v>
      </c>
      <c r="G202" s="50">
        <v>0</v>
      </c>
      <c r="H202" s="50">
        <v>0</v>
      </c>
      <c r="I202" s="50">
        <v>0</v>
      </c>
      <c r="J202" s="50">
        <v>0</v>
      </c>
      <c r="K202" s="50">
        <v>0</v>
      </c>
      <c r="L202" s="50">
        <v>0</v>
      </c>
      <c r="M202" s="50">
        <v>0</v>
      </c>
      <c r="N202" s="50">
        <v>0</v>
      </c>
      <c r="O202" s="50">
        <v>0</v>
      </c>
      <c r="P202" s="50">
        <v>0</v>
      </c>
      <c r="Q202" s="50">
        <v>0</v>
      </c>
      <c r="R202" s="50">
        <v>2.2580175399780273</v>
      </c>
      <c r="S202" s="50">
        <v>2.2770662307739258</v>
      </c>
      <c r="T202" s="50">
        <v>2.4972641468048096</v>
      </c>
      <c r="U202" s="50">
        <v>2.3758528232574463</v>
      </c>
      <c r="V202" s="50">
        <v>2.2829394340515137</v>
      </c>
      <c r="W202" s="50">
        <v>1.5752929449081421</v>
      </c>
      <c r="X202" s="50">
        <v>1.3785463571548462</v>
      </c>
      <c r="Y202" s="50">
        <v>1.2810968160629272</v>
      </c>
      <c r="Z202" s="50">
        <v>1.260878324508667</v>
      </c>
      <c r="AA202" s="50">
        <v>0</v>
      </c>
      <c r="AB202" s="50">
        <v>0</v>
      </c>
      <c r="AC202" s="50">
        <v>0</v>
      </c>
      <c r="AD202" s="62"/>
      <c r="AE202" s="47">
        <f>+VLOOKUP($A202,'CBP and SS Dispatched'!$A$3:$C$45,2,0)</f>
        <v>18</v>
      </c>
      <c r="AF202" s="47">
        <f>+VLOOKUP($A202,'CBP and SS Dispatched'!$A$3:$C$45,3,0)</f>
        <v>21</v>
      </c>
      <c r="AG202" s="52" t="str">
        <f t="shared" si="35"/>
        <v>HE18</v>
      </c>
      <c r="AH202" s="52" t="str">
        <f t="shared" si="35"/>
        <v>HE21</v>
      </c>
      <c r="AI202" s="52" t="str">
        <f t="shared" si="36"/>
        <v>w</v>
      </c>
      <c r="AJ202" s="52" t="str">
        <f t="shared" si="36"/>
        <v>z</v>
      </c>
      <c r="AK202" s="52">
        <v>202</v>
      </c>
      <c r="AL202" s="53">
        <f t="shared" ca="1" si="33"/>
        <v>1.3739536106586456</v>
      </c>
      <c r="AM202" s="54">
        <f t="shared" si="30"/>
        <v>43006</v>
      </c>
      <c r="AO202" s="56" t="s">
        <v>261</v>
      </c>
      <c r="AP202" s="57">
        <v>0.414000004529953</v>
      </c>
      <c r="AQ202" s="56"/>
      <c r="AR202" s="57"/>
      <c r="AS202" s="25"/>
    </row>
    <row r="203" spans="1:45" x14ac:dyDescent="0.2">
      <c r="A203" s="47" t="str">
        <f t="shared" si="29"/>
        <v>SS-43006</v>
      </c>
      <c r="B203" s="47" t="s">
        <v>148</v>
      </c>
      <c r="C203" s="47" t="s">
        <v>137</v>
      </c>
      <c r="D203" s="48">
        <v>5606</v>
      </c>
      <c r="E203" s="49">
        <v>43006.2109375</v>
      </c>
      <c r="F203" s="50">
        <v>0</v>
      </c>
      <c r="G203" s="50">
        <v>0</v>
      </c>
      <c r="H203" s="50">
        <v>0</v>
      </c>
      <c r="I203" s="50">
        <v>0</v>
      </c>
      <c r="J203" s="50">
        <v>0</v>
      </c>
      <c r="K203" s="50">
        <v>0</v>
      </c>
      <c r="L203" s="50">
        <v>0</v>
      </c>
      <c r="M203" s="50">
        <v>0</v>
      </c>
      <c r="N203" s="50">
        <v>0</v>
      </c>
      <c r="O203" s="50">
        <v>0</v>
      </c>
      <c r="P203" s="50">
        <v>0</v>
      </c>
      <c r="Q203" s="50">
        <v>0</v>
      </c>
      <c r="R203" s="50">
        <v>1.4790176153182983</v>
      </c>
      <c r="S203" s="50">
        <v>1.6630586385726929</v>
      </c>
      <c r="T203" s="50">
        <v>2.0561964511871338</v>
      </c>
      <c r="U203" s="50">
        <v>2.4233787059783936</v>
      </c>
      <c r="V203" s="50">
        <v>2.6821513175964355</v>
      </c>
      <c r="W203" s="50">
        <v>2.5704493522644043</v>
      </c>
      <c r="X203" s="50">
        <v>2.6246027946472168</v>
      </c>
      <c r="Y203" s="50">
        <v>2.5927774906158447</v>
      </c>
      <c r="Z203" s="50">
        <v>2.5798592567443848</v>
      </c>
      <c r="AA203" s="50">
        <v>0</v>
      </c>
      <c r="AB203" s="50">
        <v>0</v>
      </c>
      <c r="AC203" s="50">
        <v>0</v>
      </c>
      <c r="AD203" s="62"/>
      <c r="AE203" s="47">
        <f>+VLOOKUP($A203,'CBP and SS Dispatched'!$A$3:$C$45,2,0)</f>
        <v>18</v>
      </c>
      <c r="AF203" s="47">
        <f>+VLOOKUP($A203,'CBP and SS Dispatched'!$A$3:$C$45,3,0)</f>
        <v>21</v>
      </c>
      <c r="AG203" s="52" t="str">
        <f t="shared" si="35"/>
        <v>HE18</v>
      </c>
      <c r="AH203" s="52" t="str">
        <f t="shared" si="35"/>
        <v>HE21</v>
      </c>
      <c r="AI203" s="52" t="str">
        <f t="shared" si="36"/>
        <v>w</v>
      </c>
      <c r="AJ203" s="52" t="str">
        <f t="shared" si="36"/>
        <v>z</v>
      </c>
      <c r="AK203" s="52">
        <v>203</v>
      </c>
      <c r="AL203" s="53">
        <f t="shared" ca="1" si="33"/>
        <v>2.5919222235679626</v>
      </c>
      <c r="AM203" s="54">
        <f t="shared" si="30"/>
        <v>43006</v>
      </c>
      <c r="AO203" s="56" t="s">
        <v>262</v>
      </c>
      <c r="AP203" s="57">
        <v>0.414000004529953</v>
      </c>
      <c r="AQ203" s="56"/>
      <c r="AR203" s="57"/>
      <c r="AS203" s="25"/>
    </row>
    <row r="204" spans="1:45" x14ac:dyDescent="0.2">
      <c r="A204" s="47" t="str">
        <f t="shared" si="29"/>
        <v>SS-43006</v>
      </c>
      <c r="B204" s="47" t="s">
        <v>149</v>
      </c>
      <c r="C204" s="47" t="s">
        <v>137</v>
      </c>
      <c r="D204" s="48">
        <v>8932</v>
      </c>
      <c r="E204" s="49">
        <v>43006.2109375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3.2078392505645752</v>
      </c>
      <c r="S204" s="50">
        <v>3.6721665859222412</v>
      </c>
      <c r="T204" s="50">
        <v>4.048947811126709</v>
      </c>
      <c r="U204" s="50">
        <v>4.3773126602172852</v>
      </c>
      <c r="V204" s="50">
        <v>4.4902868270874023</v>
      </c>
      <c r="W204" s="50">
        <v>3.948948860168457</v>
      </c>
      <c r="X204" s="50">
        <v>3.8184447288513184</v>
      </c>
      <c r="Y204" s="50">
        <v>3.6141030788421631</v>
      </c>
      <c r="Z204" s="50">
        <v>3.5858027935028076</v>
      </c>
      <c r="AA204" s="50">
        <v>0</v>
      </c>
      <c r="AB204" s="50">
        <v>0</v>
      </c>
      <c r="AC204" s="50">
        <v>0</v>
      </c>
      <c r="AD204" s="62"/>
      <c r="AE204" s="47">
        <f>+VLOOKUP($A204,'CBP and SS Dispatched'!$A$3:$C$45,2,0)</f>
        <v>18</v>
      </c>
      <c r="AF204" s="47">
        <f>+VLOOKUP($A204,'CBP and SS Dispatched'!$A$3:$C$45,3,0)</f>
        <v>21</v>
      </c>
      <c r="AG204" s="52" t="str">
        <f t="shared" si="35"/>
        <v>HE18</v>
      </c>
      <c r="AH204" s="52" t="str">
        <f t="shared" si="35"/>
        <v>HE21</v>
      </c>
      <c r="AI204" s="52" t="str">
        <f t="shared" si="36"/>
        <v>w</v>
      </c>
      <c r="AJ204" s="52" t="str">
        <f t="shared" si="36"/>
        <v>z</v>
      </c>
      <c r="AK204" s="52">
        <v>204</v>
      </c>
      <c r="AL204" s="53">
        <f t="shared" ca="1" si="33"/>
        <v>3.7418248653411865</v>
      </c>
      <c r="AM204" s="54">
        <f t="shared" si="30"/>
        <v>43006</v>
      </c>
      <c r="AO204" s="56" t="s">
        <v>263</v>
      </c>
      <c r="AP204" s="57">
        <v>0.414000004529953</v>
      </c>
      <c r="AQ204" s="56"/>
      <c r="AR204" s="57"/>
      <c r="AS204" s="25"/>
    </row>
    <row r="205" spans="1:45" x14ac:dyDescent="0.2">
      <c r="A205" s="47" t="str">
        <f t="shared" si="29"/>
        <v>SS-43032</v>
      </c>
      <c r="B205" s="111" t="s">
        <v>146</v>
      </c>
      <c r="C205" s="111" t="s">
        <v>137</v>
      </c>
      <c r="D205" s="112">
        <v>1009</v>
      </c>
      <c r="E205" s="113">
        <v>43032.211331018516</v>
      </c>
      <c r="F205" s="114">
        <v>0</v>
      </c>
      <c r="G205" s="114">
        <v>0</v>
      </c>
      <c r="H205" s="114">
        <v>0</v>
      </c>
      <c r="I205" s="114">
        <v>0</v>
      </c>
      <c r="J205" s="114">
        <v>0</v>
      </c>
      <c r="K205" s="114">
        <v>0</v>
      </c>
      <c r="L205" s="114">
        <v>0</v>
      </c>
      <c r="M205" s="114">
        <v>0</v>
      </c>
      <c r="N205" s="114">
        <v>0</v>
      </c>
      <c r="O205" s="114">
        <v>0</v>
      </c>
      <c r="P205" s="114">
        <v>0</v>
      </c>
      <c r="Q205" s="114">
        <v>0</v>
      </c>
      <c r="R205" s="114">
        <v>0.71445697546005249</v>
      </c>
      <c r="S205" s="114">
        <v>0.72598052024841309</v>
      </c>
      <c r="T205" s="114">
        <v>0.85755747556686401</v>
      </c>
      <c r="U205" s="114">
        <v>0.70293354988098145</v>
      </c>
      <c r="V205" s="114">
        <v>0.62526702880859375</v>
      </c>
      <c r="W205" s="114">
        <v>0.48398700356483459</v>
      </c>
      <c r="X205" s="114">
        <v>0.42636951804161072</v>
      </c>
      <c r="Y205" s="114">
        <v>0.40332251787185669</v>
      </c>
      <c r="Z205" s="114">
        <v>0.41638860106468201</v>
      </c>
      <c r="AA205" s="114">
        <v>0</v>
      </c>
      <c r="AB205" s="114">
        <v>0</v>
      </c>
      <c r="AC205" s="114">
        <v>0</v>
      </c>
      <c r="AD205" s="62"/>
      <c r="AE205" s="47" t="e">
        <f>+VLOOKUP($A205,'CBP and SS Dispatched'!$A$3:$C$45,2,0)</f>
        <v>#N/A</v>
      </c>
      <c r="AF205" s="47" t="e">
        <f>+VLOOKUP($A205,'CBP and SS Dispatched'!$A$3:$C$45,3,0)</f>
        <v>#N/A</v>
      </c>
      <c r="AG205" s="52" t="e">
        <f t="shared" ref="AG205:AG208" si="37">+CONCATENATE("HE",AE205)</f>
        <v>#N/A</v>
      </c>
      <c r="AH205" s="52" t="e">
        <f t="shared" ref="AH205:AH208" si="38">+CONCATENATE("HE",AF205)</f>
        <v>#N/A</v>
      </c>
      <c r="AI205" s="52" t="e">
        <f t="shared" ref="AI205:AI208" si="39">+VLOOKUP(AG205,$AT$3:$AU$26,2,0)</f>
        <v>#N/A</v>
      </c>
      <c r="AJ205" s="52" t="e">
        <f t="shared" ref="AJ205:AJ208" si="40">+VLOOKUP(AH205,$AT$3:$AU$26,2,0)</f>
        <v>#N/A</v>
      </c>
      <c r="AK205" s="52">
        <v>205</v>
      </c>
      <c r="AL205" s="53" t="e">
        <f t="shared" ref="AL205:AL208" ca="1" si="41">AVERAGE(INDIRECT(CONCATENATE(AI205,AK205,":",AJ205,AK205)))</f>
        <v>#N/A</v>
      </c>
      <c r="AM205" s="54">
        <f t="shared" ref="AM205:AM208" si="42">+DATE(YEAR(E205),MONTH(E205),DAY(E205))</f>
        <v>43032</v>
      </c>
      <c r="AO205" s="56" t="s">
        <v>264</v>
      </c>
      <c r="AP205" s="57">
        <v>0.414000004529953</v>
      </c>
      <c r="AQ205" s="56"/>
      <c r="AR205" s="57"/>
      <c r="AS205" s="25"/>
    </row>
    <row r="206" spans="1:45" x14ac:dyDescent="0.2">
      <c r="A206" s="47" t="str">
        <f t="shared" si="29"/>
        <v>SS-43032</v>
      </c>
      <c r="B206" s="111" t="s">
        <v>147</v>
      </c>
      <c r="C206" s="111" t="s">
        <v>137</v>
      </c>
      <c r="D206" s="112">
        <v>3616</v>
      </c>
      <c r="E206" s="113">
        <v>43032.211331018516</v>
      </c>
      <c r="F206" s="114">
        <v>0</v>
      </c>
      <c r="G206" s="114">
        <v>0</v>
      </c>
      <c r="H206" s="114">
        <v>0</v>
      </c>
      <c r="I206" s="114">
        <v>0</v>
      </c>
      <c r="J206" s="114">
        <v>0</v>
      </c>
      <c r="K206" s="114">
        <v>0</v>
      </c>
      <c r="L206" s="114">
        <v>0</v>
      </c>
      <c r="M206" s="114">
        <v>0</v>
      </c>
      <c r="N206" s="114">
        <v>0</v>
      </c>
      <c r="O206" s="114">
        <v>0</v>
      </c>
      <c r="P206" s="114">
        <v>0</v>
      </c>
      <c r="Q206" s="114">
        <v>0</v>
      </c>
      <c r="R206" s="114">
        <v>2.5772049427032471</v>
      </c>
      <c r="S206" s="114">
        <v>2.5989460945129395</v>
      </c>
      <c r="T206" s="114">
        <v>2.8502800464630127</v>
      </c>
      <c r="U206" s="114">
        <v>2.7116985321044922</v>
      </c>
      <c r="V206" s="114">
        <v>2.6056513786315918</v>
      </c>
      <c r="W206" s="114">
        <v>1.7979750633239746</v>
      </c>
      <c r="X206" s="114">
        <v>1.5734167098999023</v>
      </c>
      <c r="Y206" s="114">
        <v>1.4621917009353638</v>
      </c>
      <c r="Z206" s="114">
        <v>1.39353346824646</v>
      </c>
      <c r="AA206" s="114">
        <v>0</v>
      </c>
      <c r="AB206" s="114">
        <v>0</v>
      </c>
      <c r="AC206" s="114">
        <v>0</v>
      </c>
      <c r="AD206" s="62"/>
      <c r="AE206" s="47" t="e">
        <f>+VLOOKUP($A206,'CBP and SS Dispatched'!$A$3:$C$45,2,0)</f>
        <v>#N/A</v>
      </c>
      <c r="AF206" s="47" t="e">
        <f>+VLOOKUP($A206,'CBP and SS Dispatched'!$A$3:$C$45,3,0)</f>
        <v>#N/A</v>
      </c>
      <c r="AG206" s="52" t="e">
        <f t="shared" si="37"/>
        <v>#N/A</v>
      </c>
      <c r="AH206" s="52" t="e">
        <f t="shared" si="38"/>
        <v>#N/A</v>
      </c>
      <c r="AI206" s="52" t="e">
        <f t="shared" si="39"/>
        <v>#N/A</v>
      </c>
      <c r="AJ206" s="52" t="e">
        <f t="shared" si="40"/>
        <v>#N/A</v>
      </c>
      <c r="AK206" s="52">
        <v>206</v>
      </c>
      <c r="AL206" s="53" t="e">
        <f t="shared" ca="1" si="41"/>
        <v>#N/A</v>
      </c>
      <c r="AM206" s="54">
        <f t="shared" si="42"/>
        <v>43032</v>
      </c>
      <c r="AO206" s="56" t="s">
        <v>265</v>
      </c>
      <c r="AP206" s="57">
        <v>0.414000004529953</v>
      </c>
      <c r="AQ206" s="56"/>
      <c r="AR206" s="57"/>
      <c r="AS206" s="25"/>
    </row>
    <row r="207" spans="1:45" x14ac:dyDescent="0.2">
      <c r="A207" s="47" t="str">
        <f t="shared" si="29"/>
        <v>SS-43032</v>
      </c>
      <c r="B207" s="111" t="s">
        <v>148</v>
      </c>
      <c r="C207" s="111" t="s">
        <v>137</v>
      </c>
      <c r="D207" s="112">
        <v>5606</v>
      </c>
      <c r="E207" s="113">
        <v>43032.211331018516</v>
      </c>
      <c r="F207" s="114">
        <v>0</v>
      </c>
      <c r="G207" s="114">
        <v>0</v>
      </c>
      <c r="H207" s="114">
        <v>0</v>
      </c>
      <c r="I207" s="114">
        <v>0</v>
      </c>
      <c r="J207" s="114">
        <v>0</v>
      </c>
      <c r="K207" s="114">
        <v>0</v>
      </c>
      <c r="L207" s="114">
        <v>0</v>
      </c>
      <c r="M207" s="114">
        <v>0</v>
      </c>
      <c r="N207" s="114">
        <v>0</v>
      </c>
      <c r="O207" s="114">
        <v>0</v>
      </c>
      <c r="P207" s="114">
        <v>0</v>
      </c>
      <c r="Q207" s="114">
        <v>0</v>
      </c>
      <c r="R207" s="114">
        <v>2.9314324855804443</v>
      </c>
      <c r="S207" s="114">
        <v>3.2988371849060059</v>
      </c>
      <c r="T207" s="114">
        <v>4.059119701385498</v>
      </c>
      <c r="U207" s="114">
        <v>4.7861099243164063</v>
      </c>
      <c r="V207" s="114">
        <v>5.3048367500305176</v>
      </c>
      <c r="W207" s="114">
        <v>5.0880913734436035</v>
      </c>
      <c r="X207" s="114">
        <v>5.1924700736999512</v>
      </c>
      <c r="Y207" s="114">
        <v>5.1266446113586426</v>
      </c>
      <c r="Z207" s="114">
        <v>5.1036453247070313</v>
      </c>
      <c r="AA207" s="114">
        <v>0</v>
      </c>
      <c r="AB207" s="114">
        <v>0</v>
      </c>
      <c r="AC207" s="114">
        <v>0</v>
      </c>
      <c r="AD207" s="62"/>
      <c r="AE207" s="47" t="e">
        <f>+VLOOKUP($A207,'CBP and SS Dispatched'!$A$3:$C$45,2,0)</f>
        <v>#N/A</v>
      </c>
      <c r="AF207" s="47" t="e">
        <f>+VLOOKUP($A207,'CBP and SS Dispatched'!$A$3:$C$45,3,0)</f>
        <v>#N/A</v>
      </c>
      <c r="AG207" s="52" t="e">
        <f t="shared" si="37"/>
        <v>#N/A</v>
      </c>
      <c r="AH207" s="52" t="e">
        <f t="shared" si="38"/>
        <v>#N/A</v>
      </c>
      <c r="AI207" s="52" t="e">
        <f t="shared" si="39"/>
        <v>#N/A</v>
      </c>
      <c r="AJ207" s="52" t="e">
        <f t="shared" si="40"/>
        <v>#N/A</v>
      </c>
      <c r="AK207" s="52">
        <v>207</v>
      </c>
      <c r="AL207" s="53" t="e">
        <f t="shared" ca="1" si="41"/>
        <v>#N/A</v>
      </c>
      <c r="AM207" s="54">
        <f t="shared" si="42"/>
        <v>43032</v>
      </c>
      <c r="AO207" s="56" t="s">
        <v>266</v>
      </c>
      <c r="AP207" s="57">
        <v>0.414000004529953</v>
      </c>
      <c r="AQ207" s="56"/>
      <c r="AR207" s="57"/>
      <c r="AS207" s="25"/>
    </row>
    <row r="208" spans="1:45" x14ac:dyDescent="0.2">
      <c r="A208" s="47" t="str">
        <f t="shared" si="29"/>
        <v>SS-43032</v>
      </c>
      <c r="B208" s="111" t="s">
        <v>149</v>
      </c>
      <c r="C208" s="111" t="s">
        <v>137</v>
      </c>
      <c r="D208" s="112">
        <v>8932</v>
      </c>
      <c r="E208" s="113">
        <v>43032.211331018516</v>
      </c>
      <c r="F208" s="114">
        <v>0</v>
      </c>
      <c r="G208" s="114">
        <v>0</v>
      </c>
      <c r="H208" s="114">
        <v>0</v>
      </c>
      <c r="I208" s="114">
        <v>0</v>
      </c>
      <c r="J208" s="114">
        <v>0</v>
      </c>
      <c r="K208" s="114">
        <v>0</v>
      </c>
      <c r="L208" s="114">
        <v>0</v>
      </c>
      <c r="M208" s="114">
        <v>0</v>
      </c>
      <c r="N208" s="114">
        <v>0</v>
      </c>
      <c r="O208" s="114">
        <v>0</v>
      </c>
      <c r="P208" s="114">
        <v>0</v>
      </c>
      <c r="Q208" s="114">
        <v>0</v>
      </c>
      <c r="R208" s="114">
        <v>4.322573184967041</v>
      </c>
      <c r="S208" s="114">
        <v>4.9482560157775879</v>
      </c>
      <c r="T208" s="114">
        <v>5.4559693336486816</v>
      </c>
      <c r="U208" s="114">
        <v>5.8984427452087402</v>
      </c>
      <c r="V208" s="114">
        <v>6.0506730079650879</v>
      </c>
      <c r="W208" s="114">
        <v>5.3212199211120605</v>
      </c>
      <c r="X208" s="114">
        <v>5.1453652381896973</v>
      </c>
      <c r="Y208" s="114">
        <v>4.8700141906738281</v>
      </c>
      <c r="Z208" s="114">
        <v>4.8451018333435059</v>
      </c>
      <c r="AA208" s="114">
        <v>0</v>
      </c>
      <c r="AB208" s="114">
        <v>0</v>
      </c>
      <c r="AC208" s="114">
        <v>0</v>
      </c>
      <c r="AD208" s="62"/>
      <c r="AE208" s="47" t="e">
        <f>+VLOOKUP($A208,'CBP and SS Dispatched'!$A$3:$C$45,2,0)</f>
        <v>#N/A</v>
      </c>
      <c r="AF208" s="47" t="e">
        <f>+VLOOKUP($A208,'CBP and SS Dispatched'!$A$3:$C$45,3,0)</f>
        <v>#N/A</v>
      </c>
      <c r="AG208" s="52" t="e">
        <f t="shared" si="37"/>
        <v>#N/A</v>
      </c>
      <c r="AH208" s="52" t="e">
        <f t="shared" si="38"/>
        <v>#N/A</v>
      </c>
      <c r="AI208" s="52" t="e">
        <f t="shared" si="39"/>
        <v>#N/A</v>
      </c>
      <c r="AJ208" s="52" t="e">
        <f t="shared" si="40"/>
        <v>#N/A</v>
      </c>
      <c r="AK208" s="52">
        <v>208</v>
      </c>
      <c r="AL208" s="53" t="e">
        <f t="shared" ca="1" si="41"/>
        <v>#N/A</v>
      </c>
      <c r="AM208" s="54">
        <f t="shared" si="42"/>
        <v>43032</v>
      </c>
      <c r="AO208" s="56" t="s">
        <v>267</v>
      </c>
      <c r="AP208" s="57">
        <v>0.24300000816583633</v>
      </c>
      <c r="AQ208" s="56"/>
      <c r="AR208" s="57"/>
      <c r="AS208" s="25"/>
    </row>
    <row r="209" spans="1:45" x14ac:dyDescent="0.2">
      <c r="A209" s="47" t="str">
        <f t="shared" ref="A209:A272" si="43">+CONCATENATE(B209,"-",AM209)</f>
        <v>CBP_DA-42948</v>
      </c>
      <c r="B209" s="47" t="s">
        <v>155</v>
      </c>
      <c r="C209" s="62" t="s">
        <v>142</v>
      </c>
      <c r="D209" s="63">
        <v>69</v>
      </c>
      <c r="E209" s="64">
        <v>42948.209560185183</v>
      </c>
      <c r="F209" s="65">
        <v>0</v>
      </c>
      <c r="G209" s="65">
        <v>0</v>
      </c>
      <c r="H209" s="65">
        <v>0</v>
      </c>
      <c r="I209" s="65">
        <v>0</v>
      </c>
      <c r="J209" s="65">
        <v>0</v>
      </c>
      <c r="K209" s="65">
        <v>0</v>
      </c>
      <c r="L209" s="65">
        <v>0</v>
      </c>
      <c r="M209" s="65">
        <v>0</v>
      </c>
      <c r="N209" s="65">
        <v>0</v>
      </c>
      <c r="O209" s="65">
        <v>0</v>
      </c>
      <c r="P209" s="65">
        <v>0</v>
      </c>
      <c r="Q209" s="65">
        <v>0.23399999737739563</v>
      </c>
      <c r="R209" s="65">
        <v>0.23399999737739563</v>
      </c>
      <c r="S209" s="65">
        <v>0.23399999737739563</v>
      </c>
      <c r="T209" s="65">
        <v>0.23399999737739563</v>
      </c>
      <c r="U209" s="65">
        <v>0.23399999737739563</v>
      </c>
      <c r="V209" s="65">
        <v>0.23399999737739563</v>
      </c>
      <c r="W209" s="65">
        <v>0.23399999737739563</v>
      </c>
      <c r="X209" s="65">
        <v>0.23399999737739563</v>
      </c>
      <c r="Y209" s="65">
        <v>0</v>
      </c>
      <c r="Z209" s="65">
        <v>0</v>
      </c>
      <c r="AA209" s="65">
        <v>0</v>
      </c>
      <c r="AB209" s="65">
        <v>0</v>
      </c>
      <c r="AC209" s="65">
        <v>0</v>
      </c>
      <c r="AD209" s="62"/>
      <c r="AE209" s="47">
        <f>+VLOOKUP($A209,'CBP and SS Dispatched'!$A$3:$C$45,2,0)</f>
        <v>16</v>
      </c>
      <c r="AF209" s="47">
        <f>+VLOOKUP($A209,'CBP and SS Dispatched'!$A$3:$C$45,3,0)</f>
        <v>19</v>
      </c>
      <c r="AG209" s="52" t="str">
        <f t="shared" ref="AG209:AG272" si="44">+CONCATENATE("HE",AE209)</f>
        <v>HE16</v>
      </c>
      <c r="AH209" s="52" t="str">
        <f t="shared" ref="AH209:AH272" si="45">+CONCATENATE("HE",AF209)</f>
        <v>HE19</v>
      </c>
      <c r="AI209" s="52" t="str">
        <f t="shared" ref="AI209:AI272" si="46">+VLOOKUP(AG209,$AT$3:$AU$26,2,0)</f>
        <v>u</v>
      </c>
      <c r="AJ209" s="52" t="str">
        <f t="shared" ref="AJ209:AJ272" si="47">+VLOOKUP(AH209,$AT$3:$AU$26,2,0)</f>
        <v>x</v>
      </c>
      <c r="AK209" s="52">
        <v>209</v>
      </c>
      <c r="AL209" s="53">
        <f t="shared" ref="AL209:AL272" ca="1" si="48">AVERAGE(INDIRECT(CONCATENATE(AI209,AK209,":",AJ209,AK209)))</f>
        <v>0.23399999737739563</v>
      </c>
      <c r="AM209" s="54">
        <f t="shared" ref="AM209:AM272" si="49">+DATE(YEAR(E209),MONTH(E209),DAY(E209))</f>
        <v>42948</v>
      </c>
      <c r="AO209" s="56" t="s">
        <v>268</v>
      </c>
      <c r="AP209" s="57">
        <v>0.24300000816583633</v>
      </c>
      <c r="AQ209" s="56"/>
      <c r="AR209" s="57"/>
      <c r="AS209" s="25"/>
    </row>
    <row r="210" spans="1:45" x14ac:dyDescent="0.2">
      <c r="A210" s="47" t="str">
        <f t="shared" si="43"/>
        <v>CBP_DA-42948</v>
      </c>
      <c r="B210" s="47" t="s">
        <v>155</v>
      </c>
      <c r="C210" s="62" t="s">
        <v>143</v>
      </c>
      <c r="D210" s="63">
        <v>0</v>
      </c>
      <c r="E210" s="64">
        <v>42948.209560185183</v>
      </c>
      <c r="F210" s="65">
        <v>0</v>
      </c>
      <c r="G210" s="65">
        <v>0</v>
      </c>
      <c r="H210" s="65">
        <v>0</v>
      </c>
      <c r="I210" s="65">
        <v>0</v>
      </c>
      <c r="J210" s="65">
        <v>0</v>
      </c>
      <c r="K210" s="65">
        <v>0</v>
      </c>
      <c r="L210" s="65">
        <v>0</v>
      </c>
      <c r="M210" s="65">
        <v>0</v>
      </c>
      <c r="N210" s="65">
        <v>0</v>
      </c>
      <c r="O210" s="65">
        <v>0</v>
      </c>
      <c r="P210" s="65">
        <v>0</v>
      </c>
      <c r="Q210" s="65">
        <v>0.18000000715255737</v>
      </c>
      <c r="R210" s="65">
        <v>0.18000000715255737</v>
      </c>
      <c r="S210" s="65">
        <v>0.18000000715255737</v>
      </c>
      <c r="T210" s="65">
        <v>0.18000000715255737</v>
      </c>
      <c r="U210" s="65">
        <v>0.18000000715255737</v>
      </c>
      <c r="V210" s="65">
        <v>0.18000000715255737</v>
      </c>
      <c r="W210" s="65">
        <v>0.18000000715255737</v>
      </c>
      <c r="X210" s="65">
        <v>0.18000000715255737</v>
      </c>
      <c r="Y210" s="65">
        <v>0</v>
      </c>
      <c r="Z210" s="65">
        <v>0</v>
      </c>
      <c r="AA210" s="65">
        <v>0</v>
      </c>
      <c r="AB210" s="65">
        <v>0</v>
      </c>
      <c r="AC210" s="65">
        <v>0</v>
      </c>
      <c r="AD210" s="62"/>
      <c r="AE210" s="47">
        <f>+VLOOKUP($A210,'CBP and SS Dispatched'!$A$3:$C$45,2,0)</f>
        <v>16</v>
      </c>
      <c r="AF210" s="47">
        <f>+VLOOKUP($A210,'CBP and SS Dispatched'!$A$3:$C$45,3,0)</f>
        <v>19</v>
      </c>
      <c r="AG210" s="52" t="str">
        <f t="shared" si="44"/>
        <v>HE16</v>
      </c>
      <c r="AH210" s="52" t="str">
        <f t="shared" si="45"/>
        <v>HE19</v>
      </c>
      <c r="AI210" s="52" t="str">
        <f t="shared" si="46"/>
        <v>u</v>
      </c>
      <c r="AJ210" s="52" t="str">
        <f t="shared" si="47"/>
        <v>x</v>
      </c>
      <c r="AK210" s="52">
        <v>210</v>
      </c>
      <c r="AL210" s="53">
        <f t="shared" ca="1" si="48"/>
        <v>0.18000000715255737</v>
      </c>
      <c r="AM210" s="54">
        <f t="shared" si="49"/>
        <v>42948</v>
      </c>
      <c r="AO210" s="56" t="s">
        <v>269</v>
      </c>
      <c r="AP210" s="57">
        <v>0.21923999488353729</v>
      </c>
      <c r="AQ210" s="56"/>
      <c r="AR210" s="57"/>
      <c r="AS210" s="25"/>
    </row>
    <row r="211" spans="1:45" x14ac:dyDescent="0.2">
      <c r="A211" s="47" t="str">
        <f t="shared" si="43"/>
        <v>CBP_DA-42948</v>
      </c>
      <c r="B211" s="47" t="s">
        <v>155</v>
      </c>
      <c r="C211" s="62" t="s">
        <v>144</v>
      </c>
      <c r="D211" s="63">
        <v>0</v>
      </c>
      <c r="E211" s="64">
        <v>42948.209560185183</v>
      </c>
      <c r="F211" s="65">
        <v>0</v>
      </c>
      <c r="G211" s="65">
        <v>0</v>
      </c>
      <c r="H211" s="65">
        <v>0</v>
      </c>
      <c r="I211" s="65">
        <v>0</v>
      </c>
      <c r="J211" s="65">
        <v>0</v>
      </c>
      <c r="K211" s="65">
        <v>0</v>
      </c>
      <c r="L211" s="65">
        <v>0</v>
      </c>
      <c r="M211" s="65">
        <v>0</v>
      </c>
      <c r="N211" s="65">
        <v>0</v>
      </c>
      <c r="O211" s="65">
        <v>0</v>
      </c>
      <c r="P211" s="65">
        <v>0</v>
      </c>
      <c r="Q211" s="65">
        <v>0</v>
      </c>
      <c r="R211" s="65">
        <v>0</v>
      </c>
      <c r="S211" s="65">
        <v>0</v>
      </c>
      <c r="T211" s="65">
        <v>0</v>
      </c>
      <c r="U211" s="65">
        <v>0</v>
      </c>
      <c r="V211" s="65">
        <v>0</v>
      </c>
      <c r="W211" s="65">
        <v>0</v>
      </c>
      <c r="X211" s="65">
        <v>0</v>
      </c>
      <c r="Y211" s="65">
        <v>0</v>
      </c>
      <c r="Z211" s="65">
        <v>0</v>
      </c>
      <c r="AA211" s="65">
        <v>0</v>
      </c>
      <c r="AB211" s="65">
        <v>0</v>
      </c>
      <c r="AC211" s="65">
        <v>0</v>
      </c>
      <c r="AD211" s="62"/>
      <c r="AE211" s="47">
        <f>+VLOOKUP($A211,'CBP and SS Dispatched'!$A$3:$C$45,2,0)</f>
        <v>16</v>
      </c>
      <c r="AF211" s="47">
        <f>+VLOOKUP($A211,'CBP and SS Dispatched'!$A$3:$C$45,3,0)</f>
        <v>19</v>
      </c>
      <c r="AG211" s="52" t="str">
        <f t="shared" si="44"/>
        <v>HE16</v>
      </c>
      <c r="AH211" s="52" t="str">
        <f t="shared" si="45"/>
        <v>HE19</v>
      </c>
      <c r="AI211" s="52" t="str">
        <f t="shared" si="46"/>
        <v>u</v>
      </c>
      <c r="AJ211" s="52" t="str">
        <f t="shared" si="47"/>
        <v>x</v>
      </c>
      <c r="AK211" s="52">
        <v>211</v>
      </c>
      <c r="AL211" s="53">
        <f t="shared" ca="1" si="48"/>
        <v>0</v>
      </c>
      <c r="AM211" s="54">
        <f t="shared" si="49"/>
        <v>42948</v>
      </c>
      <c r="AO211" s="56" t="s">
        <v>270</v>
      </c>
      <c r="AP211" s="57">
        <v>0.21923999488353729</v>
      </c>
      <c r="AQ211" s="56"/>
      <c r="AR211" s="57"/>
      <c r="AS211" s="25"/>
    </row>
    <row r="212" spans="1:45" x14ac:dyDescent="0.2">
      <c r="A212" s="47" t="str">
        <f t="shared" si="43"/>
        <v>CBP_DO-42948</v>
      </c>
      <c r="B212" s="47" t="s">
        <v>154</v>
      </c>
      <c r="C212" s="62" t="s">
        <v>136</v>
      </c>
      <c r="D212" s="63">
        <v>170</v>
      </c>
      <c r="E212" s="64">
        <v>42948.209560185183</v>
      </c>
      <c r="F212" s="65">
        <v>0</v>
      </c>
      <c r="G212" s="65">
        <v>0</v>
      </c>
      <c r="H212" s="65">
        <v>0</v>
      </c>
      <c r="I212" s="65">
        <v>0</v>
      </c>
      <c r="J212" s="65">
        <v>0</v>
      </c>
      <c r="K212" s="65">
        <v>0</v>
      </c>
      <c r="L212" s="65">
        <v>0</v>
      </c>
      <c r="M212" s="65">
        <v>0</v>
      </c>
      <c r="N212" s="65">
        <v>0</v>
      </c>
      <c r="O212" s="65">
        <v>0</v>
      </c>
      <c r="P212" s="65">
        <v>0</v>
      </c>
      <c r="Q212" s="65">
        <v>4.1220002174377441</v>
      </c>
      <c r="R212" s="65">
        <v>4.1220002174377441</v>
      </c>
      <c r="S212" s="65">
        <v>4.1220002174377441</v>
      </c>
      <c r="T212" s="65">
        <v>4.1220002174377441</v>
      </c>
      <c r="U212" s="65">
        <v>4.1220002174377441</v>
      </c>
      <c r="V212" s="65">
        <v>4.1220002174377441</v>
      </c>
      <c r="W212" s="65">
        <v>4.1220002174377441</v>
      </c>
      <c r="X212" s="65">
        <v>4.1220002174377441</v>
      </c>
      <c r="Y212" s="65">
        <v>0</v>
      </c>
      <c r="Z212" s="65">
        <v>0</v>
      </c>
      <c r="AA212" s="65">
        <v>0</v>
      </c>
      <c r="AB212" s="65">
        <v>0</v>
      </c>
      <c r="AC212" s="65">
        <v>0</v>
      </c>
      <c r="AD212" s="62"/>
      <c r="AE212" s="47">
        <f>+VLOOKUP($A212,'CBP and SS Dispatched'!$A$3:$C$45,2,0)</f>
        <v>16</v>
      </c>
      <c r="AF212" s="47">
        <f>+VLOOKUP($A212,'CBP and SS Dispatched'!$A$3:$C$45,3,0)</f>
        <v>19</v>
      </c>
      <c r="AG212" s="52" t="str">
        <f t="shared" si="44"/>
        <v>HE16</v>
      </c>
      <c r="AH212" s="52" t="str">
        <f t="shared" si="45"/>
        <v>HE19</v>
      </c>
      <c r="AI212" s="52" t="str">
        <f t="shared" si="46"/>
        <v>u</v>
      </c>
      <c r="AJ212" s="52" t="str">
        <f t="shared" si="47"/>
        <v>x</v>
      </c>
      <c r="AK212" s="52">
        <v>212</v>
      </c>
      <c r="AL212" s="53">
        <f t="shared" ca="1" si="48"/>
        <v>4.1220002174377441</v>
      </c>
      <c r="AM212" s="54">
        <f t="shared" si="49"/>
        <v>42948</v>
      </c>
      <c r="AO212" s="56" t="s">
        <v>271</v>
      </c>
      <c r="AP212" s="57">
        <v>0.21923999488353729</v>
      </c>
      <c r="AQ212" s="56"/>
      <c r="AR212" s="57"/>
      <c r="AS212" s="25"/>
    </row>
    <row r="213" spans="1:45" x14ac:dyDescent="0.2">
      <c r="A213" s="47" t="str">
        <f t="shared" si="43"/>
        <v>CBP_DO-42948</v>
      </c>
      <c r="B213" s="47" t="s">
        <v>154</v>
      </c>
      <c r="C213" s="62" t="s">
        <v>138</v>
      </c>
      <c r="D213" s="63">
        <v>4</v>
      </c>
      <c r="E213" s="64">
        <v>42948.209560185183</v>
      </c>
      <c r="F213" s="65">
        <v>0</v>
      </c>
      <c r="G213" s="65">
        <v>0</v>
      </c>
      <c r="H213" s="65">
        <v>0</v>
      </c>
      <c r="I213" s="65">
        <v>0</v>
      </c>
      <c r="J213" s="65">
        <v>0</v>
      </c>
      <c r="K213" s="65">
        <v>0</v>
      </c>
      <c r="L213" s="65">
        <v>0</v>
      </c>
      <c r="M213" s="65">
        <v>0</v>
      </c>
      <c r="N213" s="65">
        <v>0</v>
      </c>
      <c r="O213" s="65">
        <v>0</v>
      </c>
      <c r="P213" s="65">
        <v>0</v>
      </c>
      <c r="Q213" s="65">
        <v>0.13500000536441803</v>
      </c>
      <c r="R213" s="65">
        <v>0.13500000536441803</v>
      </c>
      <c r="S213" s="65">
        <v>0.13500000536441803</v>
      </c>
      <c r="T213" s="65">
        <v>0.13500000536441803</v>
      </c>
      <c r="U213" s="65">
        <v>0.13500000536441803</v>
      </c>
      <c r="V213" s="65">
        <v>0.13500000536441803</v>
      </c>
      <c r="W213" s="65">
        <v>0.13500000536441803</v>
      </c>
      <c r="X213" s="65">
        <v>0.13500000536441803</v>
      </c>
      <c r="Y213" s="65">
        <v>0</v>
      </c>
      <c r="Z213" s="65">
        <v>0</v>
      </c>
      <c r="AA213" s="65">
        <v>0</v>
      </c>
      <c r="AB213" s="65">
        <v>0</v>
      </c>
      <c r="AC213" s="65">
        <v>0</v>
      </c>
      <c r="AD213" s="62"/>
      <c r="AE213" s="47">
        <f>+VLOOKUP($A213,'CBP and SS Dispatched'!$A$3:$C$45,2,0)</f>
        <v>16</v>
      </c>
      <c r="AF213" s="47">
        <f>+VLOOKUP($A213,'CBP and SS Dispatched'!$A$3:$C$45,3,0)</f>
        <v>19</v>
      </c>
      <c r="AG213" s="52" t="str">
        <f t="shared" si="44"/>
        <v>HE16</v>
      </c>
      <c r="AH213" s="52" t="str">
        <f t="shared" si="45"/>
        <v>HE19</v>
      </c>
      <c r="AI213" s="52" t="str">
        <f t="shared" si="46"/>
        <v>u</v>
      </c>
      <c r="AJ213" s="52" t="str">
        <f t="shared" si="47"/>
        <v>x</v>
      </c>
      <c r="AK213" s="52">
        <v>213</v>
      </c>
      <c r="AL213" s="53">
        <f t="shared" ca="1" si="48"/>
        <v>0.13500000536441803</v>
      </c>
      <c r="AM213" s="54">
        <f t="shared" si="49"/>
        <v>42948</v>
      </c>
      <c r="AO213" s="56" t="s">
        <v>272</v>
      </c>
      <c r="AP213" s="57">
        <v>0.21923999488353729</v>
      </c>
      <c r="AQ213" s="56"/>
      <c r="AR213" s="57"/>
      <c r="AS213" s="25"/>
    </row>
    <row r="214" spans="1:45" x14ac:dyDescent="0.2">
      <c r="A214" s="47" t="str">
        <f t="shared" si="43"/>
        <v>CBP_DO-42948</v>
      </c>
      <c r="B214" s="47" t="s">
        <v>154</v>
      </c>
      <c r="C214" s="62" t="s">
        <v>141</v>
      </c>
      <c r="D214" s="63">
        <v>0</v>
      </c>
      <c r="E214" s="64">
        <v>42948.209560185183</v>
      </c>
      <c r="F214" s="65">
        <v>0</v>
      </c>
      <c r="G214" s="65">
        <v>0</v>
      </c>
      <c r="H214" s="65">
        <v>0</v>
      </c>
      <c r="I214" s="65">
        <v>0</v>
      </c>
      <c r="J214" s="65">
        <v>0</v>
      </c>
      <c r="K214" s="65">
        <v>0</v>
      </c>
      <c r="L214" s="65">
        <v>0</v>
      </c>
      <c r="M214" s="65">
        <v>0</v>
      </c>
      <c r="N214" s="65">
        <v>0</v>
      </c>
      <c r="O214" s="65">
        <v>0</v>
      </c>
      <c r="P214" s="65">
        <v>0</v>
      </c>
      <c r="Q214" s="65">
        <v>0</v>
      </c>
      <c r="R214" s="65">
        <v>0</v>
      </c>
      <c r="S214" s="65">
        <v>0</v>
      </c>
      <c r="T214" s="65">
        <v>0</v>
      </c>
      <c r="U214" s="65">
        <v>0</v>
      </c>
      <c r="V214" s="65">
        <v>0</v>
      </c>
      <c r="W214" s="65">
        <v>0</v>
      </c>
      <c r="X214" s="65">
        <v>0</v>
      </c>
      <c r="Y214" s="65">
        <v>0</v>
      </c>
      <c r="Z214" s="65">
        <v>0</v>
      </c>
      <c r="AA214" s="65">
        <v>0</v>
      </c>
      <c r="AB214" s="65">
        <v>0</v>
      </c>
      <c r="AC214" s="65">
        <v>0</v>
      </c>
      <c r="AD214" s="62"/>
      <c r="AE214" s="47">
        <f>+VLOOKUP($A214,'CBP and SS Dispatched'!$A$3:$C$45,2,0)</f>
        <v>16</v>
      </c>
      <c r="AF214" s="47">
        <f>+VLOOKUP($A214,'CBP and SS Dispatched'!$A$3:$C$45,3,0)</f>
        <v>19</v>
      </c>
      <c r="AG214" s="52" t="str">
        <f t="shared" si="44"/>
        <v>HE16</v>
      </c>
      <c r="AH214" s="52" t="str">
        <f t="shared" si="45"/>
        <v>HE19</v>
      </c>
      <c r="AI214" s="52" t="str">
        <f t="shared" si="46"/>
        <v>u</v>
      </c>
      <c r="AJ214" s="52" t="str">
        <f t="shared" si="47"/>
        <v>x</v>
      </c>
      <c r="AK214" s="52">
        <v>214</v>
      </c>
      <c r="AL214" s="53">
        <f t="shared" ca="1" si="48"/>
        <v>0</v>
      </c>
      <c r="AM214" s="54">
        <f t="shared" si="49"/>
        <v>42948</v>
      </c>
      <c r="AO214" s="56" t="s">
        <v>273</v>
      </c>
      <c r="AP214" s="57">
        <v>0.21923999488353729</v>
      </c>
      <c r="AQ214" s="56"/>
      <c r="AR214" s="57"/>
      <c r="AS214" s="25"/>
    </row>
    <row r="215" spans="1:45" x14ac:dyDescent="0.2">
      <c r="A215" s="47" t="str">
        <f t="shared" si="43"/>
        <v>CBP_DA-42949</v>
      </c>
      <c r="B215" s="47" t="s">
        <v>155</v>
      </c>
      <c r="C215" s="62" t="s">
        <v>142</v>
      </c>
      <c r="D215" s="63">
        <v>69</v>
      </c>
      <c r="E215" s="64">
        <v>42949.209236111114</v>
      </c>
      <c r="F215" s="65">
        <v>0</v>
      </c>
      <c r="G215" s="65">
        <v>0</v>
      </c>
      <c r="H215" s="65">
        <v>0</v>
      </c>
      <c r="I215" s="65">
        <v>0</v>
      </c>
      <c r="J215" s="65">
        <v>0</v>
      </c>
      <c r="K215" s="65">
        <v>0</v>
      </c>
      <c r="L215" s="65">
        <v>0</v>
      </c>
      <c r="M215" s="65">
        <v>0</v>
      </c>
      <c r="N215" s="65">
        <v>0</v>
      </c>
      <c r="O215" s="65">
        <v>0</v>
      </c>
      <c r="P215" s="65">
        <v>0</v>
      </c>
      <c r="Q215" s="65">
        <v>0.23399999737739563</v>
      </c>
      <c r="R215" s="65">
        <v>0.23399999737739563</v>
      </c>
      <c r="S215" s="65">
        <v>0.23399999737739563</v>
      </c>
      <c r="T215" s="65">
        <v>0.23399999737739563</v>
      </c>
      <c r="U215" s="65">
        <v>0.23399999737739563</v>
      </c>
      <c r="V215" s="65">
        <v>0.23399999737739563</v>
      </c>
      <c r="W215" s="65">
        <v>0.23399999737739563</v>
      </c>
      <c r="X215" s="65">
        <v>0.23399999737739563</v>
      </c>
      <c r="Y215" s="65">
        <v>0</v>
      </c>
      <c r="Z215" s="65">
        <v>0</v>
      </c>
      <c r="AA215" s="65">
        <v>0</v>
      </c>
      <c r="AB215" s="65">
        <v>0</v>
      </c>
      <c r="AC215" s="65">
        <v>0</v>
      </c>
      <c r="AD215" s="62"/>
      <c r="AE215" s="47">
        <f>+VLOOKUP($A215,'CBP and SS Dispatched'!$A$3:$C$45,2,0)</f>
        <v>16</v>
      </c>
      <c r="AF215" s="47">
        <f>+VLOOKUP($A215,'CBP and SS Dispatched'!$A$3:$C$45,3,0)</f>
        <v>19</v>
      </c>
      <c r="AG215" s="52" t="str">
        <f t="shared" si="44"/>
        <v>HE16</v>
      </c>
      <c r="AH215" s="52" t="str">
        <f t="shared" si="45"/>
        <v>HE19</v>
      </c>
      <c r="AI215" s="52" t="str">
        <f t="shared" si="46"/>
        <v>u</v>
      </c>
      <c r="AJ215" s="52" t="str">
        <f t="shared" si="47"/>
        <v>x</v>
      </c>
      <c r="AK215" s="52">
        <v>215</v>
      </c>
      <c r="AL215" s="53">
        <f t="shared" ca="1" si="48"/>
        <v>0.23399999737739563</v>
      </c>
      <c r="AM215" s="54">
        <f t="shared" si="49"/>
        <v>42949</v>
      </c>
      <c r="AO215" s="56" t="s">
        <v>274</v>
      </c>
      <c r="AP215" s="57">
        <v>0.21923999488353729</v>
      </c>
      <c r="AQ215" s="56"/>
      <c r="AR215" s="57"/>
      <c r="AS215" s="25"/>
    </row>
    <row r="216" spans="1:45" x14ac:dyDescent="0.2">
      <c r="A216" s="47" t="str">
        <f t="shared" si="43"/>
        <v>CBP_DA-42949</v>
      </c>
      <c r="B216" s="47" t="s">
        <v>155</v>
      </c>
      <c r="C216" s="62" t="s">
        <v>143</v>
      </c>
      <c r="D216" s="63">
        <v>0</v>
      </c>
      <c r="E216" s="64">
        <v>42949.209236111114</v>
      </c>
      <c r="F216" s="65">
        <v>0</v>
      </c>
      <c r="G216" s="65">
        <v>0</v>
      </c>
      <c r="H216" s="65">
        <v>0</v>
      </c>
      <c r="I216" s="65">
        <v>0</v>
      </c>
      <c r="J216" s="65">
        <v>0</v>
      </c>
      <c r="K216" s="65">
        <v>0</v>
      </c>
      <c r="L216" s="65">
        <v>0</v>
      </c>
      <c r="M216" s="65">
        <v>0</v>
      </c>
      <c r="N216" s="65">
        <v>0</v>
      </c>
      <c r="O216" s="65">
        <v>0</v>
      </c>
      <c r="P216" s="65">
        <v>0</v>
      </c>
      <c r="Q216" s="65">
        <v>0.18000000715255737</v>
      </c>
      <c r="R216" s="65">
        <v>0.18000000715255737</v>
      </c>
      <c r="S216" s="65">
        <v>0.18000000715255737</v>
      </c>
      <c r="T216" s="65">
        <v>0.18000000715255737</v>
      </c>
      <c r="U216" s="65">
        <v>0.18000000715255737</v>
      </c>
      <c r="V216" s="65">
        <v>0.18000000715255737</v>
      </c>
      <c r="W216" s="65">
        <v>0.18000000715255737</v>
      </c>
      <c r="X216" s="65">
        <v>0.18000000715255737</v>
      </c>
      <c r="Y216" s="65">
        <v>0</v>
      </c>
      <c r="Z216" s="65">
        <v>0</v>
      </c>
      <c r="AA216" s="65">
        <v>0</v>
      </c>
      <c r="AB216" s="65">
        <v>0</v>
      </c>
      <c r="AC216" s="65">
        <v>0</v>
      </c>
      <c r="AD216" s="62"/>
      <c r="AE216" s="47">
        <f>+VLOOKUP($A216,'CBP and SS Dispatched'!$A$3:$C$45,2,0)</f>
        <v>16</v>
      </c>
      <c r="AF216" s="47">
        <f>+VLOOKUP($A216,'CBP and SS Dispatched'!$A$3:$C$45,3,0)</f>
        <v>19</v>
      </c>
      <c r="AG216" s="52" t="str">
        <f t="shared" si="44"/>
        <v>HE16</v>
      </c>
      <c r="AH216" s="52" t="str">
        <f t="shared" si="45"/>
        <v>HE19</v>
      </c>
      <c r="AI216" s="52" t="str">
        <f t="shared" si="46"/>
        <v>u</v>
      </c>
      <c r="AJ216" s="52" t="str">
        <f t="shared" si="47"/>
        <v>x</v>
      </c>
      <c r="AK216" s="52">
        <v>216</v>
      </c>
      <c r="AL216" s="53">
        <f t="shared" ca="1" si="48"/>
        <v>0.18000000715255737</v>
      </c>
      <c r="AM216" s="54">
        <f t="shared" si="49"/>
        <v>42949</v>
      </c>
      <c r="AO216" s="56" t="s">
        <v>275</v>
      </c>
      <c r="AP216" s="57">
        <v>4.2570002228021622</v>
      </c>
      <c r="AQ216" s="56"/>
      <c r="AR216" s="57"/>
      <c r="AS216" s="25"/>
    </row>
    <row r="217" spans="1:45" x14ac:dyDescent="0.2">
      <c r="A217" s="47" t="str">
        <f t="shared" si="43"/>
        <v>CBP_DA-42949</v>
      </c>
      <c r="B217" s="47" t="s">
        <v>155</v>
      </c>
      <c r="C217" s="62" t="s">
        <v>144</v>
      </c>
      <c r="D217" s="63">
        <v>0</v>
      </c>
      <c r="E217" s="64">
        <v>42949.209236111114</v>
      </c>
      <c r="F217" s="65">
        <v>0</v>
      </c>
      <c r="G217" s="65">
        <v>0</v>
      </c>
      <c r="H217" s="65">
        <v>0</v>
      </c>
      <c r="I217" s="65">
        <v>0</v>
      </c>
      <c r="J217" s="65">
        <v>0</v>
      </c>
      <c r="K217" s="65">
        <v>0</v>
      </c>
      <c r="L217" s="65">
        <v>0</v>
      </c>
      <c r="M217" s="65">
        <v>0</v>
      </c>
      <c r="N217" s="65">
        <v>0</v>
      </c>
      <c r="O217" s="65">
        <v>0</v>
      </c>
      <c r="P217" s="65">
        <v>0</v>
      </c>
      <c r="Q217" s="65">
        <v>0</v>
      </c>
      <c r="R217" s="65">
        <v>0</v>
      </c>
      <c r="S217" s="65">
        <v>0</v>
      </c>
      <c r="T217" s="65">
        <v>0</v>
      </c>
      <c r="U217" s="65">
        <v>0</v>
      </c>
      <c r="V217" s="65">
        <v>0</v>
      </c>
      <c r="W217" s="65">
        <v>0</v>
      </c>
      <c r="X217" s="65">
        <v>0</v>
      </c>
      <c r="Y217" s="65">
        <v>0</v>
      </c>
      <c r="Z217" s="65">
        <v>0</v>
      </c>
      <c r="AA217" s="65">
        <v>0</v>
      </c>
      <c r="AB217" s="65">
        <v>0</v>
      </c>
      <c r="AC217" s="65">
        <v>0</v>
      </c>
      <c r="AD217" s="62"/>
      <c r="AE217" s="47">
        <f>+VLOOKUP($A217,'CBP and SS Dispatched'!$A$3:$C$45,2,0)</f>
        <v>16</v>
      </c>
      <c r="AF217" s="47">
        <f>+VLOOKUP($A217,'CBP and SS Dispatched'!$A$3:$C$45,3,0)</f>
        <v>19</v>
      </c>
      <c r="AG217" s="52" t="str">
        <f t="shared" si="44"/>
        <v>HE16</v>
      </c>
      <c r="AH217" s="52" t="str">
        <f t="shared" si="45"/>
        <v>HE19</v>
      </c>
      <c r="AI217" s="52" t="str">
        <f t="shared" si="46"/>
        <v>u</v>
      </c>
      <c r="AJ217" s="52" t="str">
        <f t="shared" si="47"/>
        <v>x</v>
      </c>
      <c r="AK217" s="52">
        <v>217</v>
      </c>
      <c r="AL217" s="53">
        <f t="shared" ca="1" si="48"/>
        <v>0</v>
      </c>
      <c r="AM217" s="54">
        <f t="shared" si="49"/>
        <v>42949</v>
      </c>
      <c r="AO217" s="56" t="s">
        <v>276</v>
      </c>
      <c r="AP217" s="57">
        <v>4.2570002228021622</v>
      </c>
      <c r="AQ217" s="56"/>
      <c r="AR217" s="57"/>
      <c r="AS217" s="25"/>
    </row>
    <row r="218" spans="1:45" x14ac:dyDescent="0.2">
      <c r="A218" s="47" t="str">
        <f t="shared" si="43"/>
        <v>CBP_DO-42949</v>
      </c>
      <c r="B218" s="47" t="s">
        <v>154</v>
      </c>
      <c r="C218" s="62" t="s">
        <v>136</v>
      </c>
      <c r="D218" s="63">
        <v>170</v>
      </c>
      <c r="E218" s="64">
        <v>42949.209236111114</v>
      </c>
      <c r="F218" s="65">
        <v>0</v>
      </c>
      <c r="G218" s="65">
        <v>0</v>
      </c>
      <c r="H218" s="65">
        <v>0</v>
      </c>
      <c r="I218" s="65">
        <v>0</v>
      </c>
      <c r="J218" s="65">
        <v>0</v>
      </c>
      <c r="K218" s="65">
        <v>0</v>
      </c>
      <c r="L218" s="65">
        <v>0</v>
      </c>
      <c r="M218" s="65">
        <v>0</v>
      </c>
      <c r="N218" s="65">
        <v>0</v>
      </c>
      <c r="O218" s="65">
        <v>0</v>
      </c>
      <c r="P218" s="65">
        <v>0</v>
      </c>
      <c r="Q218" s="65">
        <v>4.1220002174377441</v>
      </c>
      <c r="R218" s="65">
        <v>4.1220002174377441</v>
      </c>
      <c r="S218" s="65">
        <v>4.1220002174377441</v>
      </c>
      <c r="T218" s="65">
        <v>4.1220002174377441</v>
      </c>
      <c r="U218" s="65">
        <v>4.1220002174377441</v>
      </c>
      <c r="V218" s="65">
        <v>4.1220002174377441</v>
      </c>
      <c r="W218" s="65">
        <v>4.1220002174377441</v>
      </c>
      <c r="X218" s="65">
        <v>4.1220002174377441</v>
      </c>
      <c r="Y218" s="65">
        <v>0</v>
      </c>
      <c r="Z218" s="65">
        <v>0</v>
      </c>
      <c r="AA218" s="65">
        <v>0</v>
      </c>
      <c r="AB218" s="65">
        <v>0</v>
      </c>
      <c r="AC218" s="65">
        <v>0</v>
      </c>
      <c r="AD218" s="62"/>
      <c r="AE218" s="47">
        <f>+VLOOKUP($A218,'CBP and SS Dispatched'!$A$3:$C$45,2,0)</f>
        <v>16</v>
      </c>
      <c r="AF218" s="47">
        <f>+VLOOKUP($A218,'CBP and SS Dispatched'!$A$3:$C$45,3,0)</f>
        <v>19</v>
      </c>
      <c r="AG218" s="52" t="str">
        <f t="shared" si="44"/>
        <v>HE16</v>
      </c>
      <c r="AH218" s="52" t="str">
        <f t="shared" si="45"/>
        <v>HE19</v>
      </c>
      <c r="AI218" s="52" t="str">
        <f t="shared" si="46"/>
        <v>u</v>
      </c>
      <c r="AJ218" s="52" t="str">
        <f t="shared" si="47"/>
        <v>x</v>
      </c>
      <c r="AK218" s="52">
        <v>218</v>
      </c>
      <c r="AL218" s="53">
        <f t="shared" ca="1" si="48"/>
        <v>4.1220002174377441</v>
      </c>
      <c r="AM218" s="54">
        <f t="shared" si="49"/>
        <v>42949</v>
      </c>
      <c r="AO218" s="56" t="s">
        <v>277</v>
      </c>
      <c r="AP218" s="57">
        <v>4.2570002228021622</v>
      </c>
      <c r="AQ218" s="56"/>
      <c r="AR218" s="57"/>
      <c r="AS218" s="25"/>
    </row>
    <row r="219" spans="1:45" x14ac:dyDescent="0.2">
      <c r="A219" s="47" t="str">
        <f t="shared" si="43"/>
        <v>CBP_DO-42949</v>
      </c>
      <c r="B219" s="47" t="s">
        <v>154</v>
      </c>
      <c r="C219" s="62" t="s">
        <v>138</v>
      </c>
      <c r="D219" s="63">
        <v>4</v>
      </c>
      <c r="E219" s="64">
        <v>42949.209236111114</v>
      </c>
      <c r="F219" s="65">
        <v>0</v>
      </c>
      <c r="G219" s="65">
        <v>0</v>
      </c>
      <c r="H219" s="65">
        <v>0</v>
      </c>
      <c r="I219" s="65">
        <v>0</v>
      </c>
      <c r="J219" s="65">
        <v>0</v>
      </c>
      <c r="K219" s="65">
        <v>0</v>
      </c>
      <c r="L219" s="65">
        <v>0</v>
      </c>
      <c r="M219" s="65">
        <v>0</v>
      </c>
      <c r="N219" s="65">
        <v>0</v>
      </c>
      <c r="O219" s="65">
        <v>0</v>
      </c>
      <c r="P219" s="65">
        <v>0</v>
      </c>
      <c r="Q219" s="65">
        <v>0.13500000536441803</v>
      </c>
      <c r="R219" s="65">
        <v>0.13500000536441803</v>
      </c>
      <c r="S219" s="65">
        <v>0.13500000536441803</v>
      </c>
      <c r="T219" s="65">
        <v>0.13500000536441803</v>
      </c>
      <c r="U219" s="65">
        <v>0.13500000536441803</v>
      </c>
      <c r="V219" s="65">
        <v>0.13500000536441803</v>
      </c>
      <c r="W219" s="65">
        <v>0.13500000536441803</v>
      </c>
      <c r="X219" s="65">
        <v>0.13500000536441803</v>
      </c>
      <c r="Y219" s="65">
        <v>0</v>
      </c>
      <c r="Z219" s="65">
        <v>0</v>
      </c>
      <c r="AA219" s="65">
        <v>0</v>
      </c>
      <c r="AB219" s="65">
        <v>0</v>
      </c>
      <c r="AC219" s="65">
        <v>0</v>
      </c>
      <c r="AD219" s="62"/>
      <c r="AE219" s="47">
        <f>+VLOOKUP($A219,'CBP and SS Dispatched'!$A$3:$C$45,2,0)</f>
        <v>16</v>
      </c>
      <c r="AF219" s="47">
        <f>+VLOOKUP($A219,'CBP and SS Dispatched'!$A$3:$C$45,3,0)</f>
        <v>19</v>
      </c>
      <c r="AG219" s="52" t="str">
        <f t="shared" si="44"/>
        <v>HE16</v>
      </c>
      <c r="AH219" s="52" t="str">
        <f t="shared" si="45"/>
        <v>HE19</v>
      </c>
      <c r="AI219" s="52" t="str">
        <f t="shared" si="46"/>
        <v>u</v>
      </c>
      <c r="AJ219" s="52" t="str">
        <f t="shared" si="47"/>
        <v>x</v>
      </c>
      <c r="AK219" s="52">
        <v>219</v>
      </c>
      <c r="AL219" s="53">
        <f t="shared" ca="1" si="48"/>
        <v>0.13500000536441803</v>
      </c>
      <c r="AM219" s="54">
        <f t="shared" si="49"/>
        <v>42949</v>
      </c>
      <c r="AO219" s="56" t="s">
        <v>278</v>
      </c>
      <c r="AP219" s="57">
        <v>4.2570002228021622</v>
      </c>
      <c r="AQ219" s="56"/>
      <c r="AR219" s="57"/>
      <c r="AS219" s="25"/>
    </row>
    <row r="220" spans="1:45" x14ac:dyDescent="0.2">
      <c r="A220" s="47" t="str">
        <f t="shared" si="43"/>
        <v>CBP_DO-42949</v>
      </c>
      <c r="B220" s="47" t="s">
        <v>154</v>
      </c>
      <c r="C220" s="62" t="s">
        <v>141</v>
      </c>
      <c r="D220" s="63">
        <v>0</v>
      </c>
      <c r="E220" s="64">
        <v>42949.209236111114</v>
      </c>
      <c r="F220" s="65">
        <v>0</v>
      </c>
      <c r="G220" s="65">
        <v>0</v>
      </c>
      <c r="H220" s="65">
        <v>0</v>
      </c>
      <c r="I220" s="65">
        <v>0</v>
      </c>
      <c r="J220" s="65">
        <v>0</v>
      </c>
      <c r="K220" s="65">
        <v>0</v>
      </c>
      <c r="L220" s="65">
        <v>0</v>
      </c>
      <c r="M220" s="65">
        <v>0</v>
      </c>
      <c r="N220" s="65">
        <v>0</v>
      </c>
      <c r="O220" s="65">
        <v>0</v>
      </c>
      <c r="P220" s="65">
        <v>0</v>
      </c>
      <c r="Q220" s="65">
        <v>0</v>
      </c>
      <c r="R220" s="65">
        <v>0</v>
      </c>
      <c r="S220" s="65">
        <v>0</v>
      </c>
      <c r="T220" s="65">
        <v>0</v>
      </c>
      <c r="U220" s="65">
        <v>0</v>
      </c>
      <c r="V220" s="65">
        <v>0</v>
      </c>
      <c r="W220" s="65">
        <v>0</v>
      </c>
      <c r="X220" s="65">
        <v>0</v>
      </c>
      <c r="Y220" s="65">
        <v>0</v>
      </c>
      <c r="Z220" s="65">
        <v>0</v>
      </c>
      <c r="AA220" s="65">
        <v>0</v>
      </c>
      <c r="AB220" s="65">
        <v>0</v>
      </c>
      <c r="AC220" s="65">
        <v>0</v>
      </c>
      <c r="AD220" s="62"/>
      <c r="AE220" s="47">
        <f>+VLOOKUP($A220,'CBP and SS Dispatched'!$A$3:$C$45,2,0)</f>
        <v>16</v>
      </c>
      <c r="AF220" s="47">
        <f>+VLOOKUP($A220,'CBP and SS Dispatched'!$A$3:$C$45,3,0)</f>
        <v>19</v>
      </c>
      <c r="AG220" s="52" t="str">
        <f t="shared" si="44"/>
        <v>HE16</v>
      </c>
      <c r="AH220" s="52" t="str">
        <f t="shared" si="45"/>
        <v>HE19</v>
      </c>
      <c r="AI220" s="52" t="str">
        <f t="shared" si="46"/>
        <v>u</v>
      </c>
      <c r="AJ220" s="52" t="str">
        <f t="shared" si="47"/>
        <v>x</v>
      </c>
      <c r="AK220" s="52">
        <v>220</v>
      </c>
      <c r="AL220" s="53">
        <f t="shared" ca="1" si="48"/>
        <v>0</v>
      </c>
      <c r="AM220" s="54">
        <f t="shared" si="49"/>
        <v>42949</v>
      </c>
      <c r="AO220" s="56" t="s">
        <v>279</v>
      </c>
      <c r="AP220" s="57">
        <v>4.2570002228021622</v>
      </c>
      <c r="AQ220" s="56"/>
      <c r="AR220" s="57"/>
      <c r="AS220" s="25"/>
    </row>
    <row r="221" spans="1:45" x14ac:dyDescent="0.2">
      <c r="A221" s="47" t="str">
        <f t="shared" si="43"/>
        <v>CBP_DA-42975</v>
      </c>
      <c r="B221" s="47" t="s">
        <v>155</v>
      </c>
      <c r="C221" s="62" t="s">
        <v>142</v>
      </c>
      <c r="D221" s="63">
        <v>69</v>
      </c>
      <c r="E221" s="64">
        <v>42975.21020833333</v>
      </c>
      <c r="F221" s="65">
        <v>0</v>
      </c>
      <c r="G221" s="65">
        <v>0</v>
      </c>
      <c r="H221" s="65">
        <v>0</v>
      </c>
      <c r="I221" s="65">
        <v>0</v>
      </c>
      <c r="J221" s="65">
        <v>0</v>
      </c>
      <c r="K221" s="65">
        <v>0</v>
      </c>
      <c r="L221" s="65">
        <v>0</v>
      </c>
      <c r="M221" s="65">
        <v>0</v>
      </c>
      <c r="N221" s="65">
        <v>0</v>
      </c>
      <c r="O221" s="65">
        <v>0</v>
      </c>
      <c r="P221" s="65">
        <v>0</v>
      </c>
      <c r="Q221" s="65">
        <v>0.23399999737739563</v>
      </c>
      <c r="R221" s="65">
        <v>0.23399999737739563</v>
      </c>
      <c r="S221" s="65">
        <v>0.23399999737739563</v>
      </c>
      <c r="T221" s="65">
        <v>0.23399999737739563</v>
      </c>
      <c r="U221" s="65">
        <v>0.23399999737739563</v>
      </c>
      <c r="V221" s="65">
        <v>0.23399999737739563</v>
      </c>
      <c r="W221" s="65">
        <v>0.23399999737739563</v>
      </c>
      <c r="X221" s="65">
        <v>0.23399999737739563</v>
      </c>
      <c r="Y221" s="65">
        <v>0</v>
      </c>
      <c r="Z221" s="65">
        <v>0</v>
      </c>
      <c r="AA221" s="65">
        <v>0</v>
      </c>
      <c r="AB221" s="65">
        <v>0</v>
      </c>
      <c r="AC221" s="65">
        <v>0</v>
      </c>
      <c r="AD221" s="62"/>
      <c r="AE221" s="47">
        <f>+VLOOKUP($A221,'CBP and SS Dispatched'!$A$3:$C$45,2,0)</f>
        <v>16</v>
      </c>
      <c r="AF221" s="47">
        <f>+VLOOKUP($A221,'CBP and SS Dispatched'!$A$3:$C$45,3,0)</f>
        <v>19</v>
      </c>
      <c r="AG221" s="52" t="str">
        <f t="shared" si="44"/>
        <v>HE16</v>
      </c>
      <c r="AH221" s="52" t="str">
        <f t="shared" si="45"/>
        <v>HE19</v>
      </c>
      <c r="AI221" s="52" t="str">
        <f t="shared" si="46"/>
        <v>u</v>
      </c>
      <c r="AJ221" s="52" t="str">
        <f t="shared" si="47"/>
        <v>x</v>
      </c>
      <c r="AK221" s="52">
        <v>221</v>
      </c>
      <c r="AL221" s="53">
        <f t="shared" ca="1" si="48"/>
        <v>0.23399999737739563</v>
      </c>
      <c r="AM221" s="54">
        <f t="shared" si="49"/>
        <v>42975</v>
      </c>
      <c r="AO221" s="56" t="s">
        <v>280</v>
      </c>
      <c r="AP221" s="57">
        <v>4.5269998908042908</v>
      </c>
      <c r="AQ221" s="56"/>
      <c r="AR221" s="57"/>
      <c r="AS221" s="25"/>
    </row>
    <row r="222" spans="1:45" x14ac:dyDescent="0.2">
      <c r="A222" s="47" t="str">
        <f t="shared" si="43"/>
        <v>CBP_DA-42975</v>
      </c>
      <c r="B222" s="47" t="s">
        <v>155</v>
      </c>
      <c r="C222" s="62" t="s">
        <v>143</v>
      </c>
      <c r="D222" s="63">
        <v>0</v>
      </c>
      <c r="E222" s="64">
        <v>42975.21020833333</v>
      </c>
      <c r="F222" s="65">
        <v>0</v>
      </c>
      <c r="G222" s="65">
        <v>0</v>
      </c>
      <c r="H222" s="65">
        <v>0</v>
      </c>
      <c r="I222" s="65">
        <v>0</v>
      </c>
      <c r="J222" s="65">
        <v>0</v>
      </c>
      <c r="K222" s="65">
        <v>0</v>
      </c>
      <c r="L222" s="65">
        <v>0</v>
      </c>
      <c r="M222" s="65">
        <v>0</v>
      </c>
      <c r="N222" s="65">
        <v>0</v>
      </c>
      <c r="O222" s="65">
        <v>0</v>
      </c>
      <c r="P222" s="65">
        <v>0</v>
      </c>
      <c r="Q222" s="65">
        <v>0.18000000715255737</v>
      </c>
      <c r="R222" s="65">
        <v>0.18000000715255737</v>
      </c>
      <c r="S222" s="65">
        <v>0.18000000715255737</v>
      </c>
      <c r="T222" s="65">
        <v>0.18000000715255737</v>
      </c>
      <c r="U222" s="65">
        <v>0.18000000715255737</v>
      </c>
      <c r="V222" s="65">
        <v>0.18000000715255737</v>
      </c>
      <c r="W222" s="65">
        <v>0.18000000715255737</v>
      </c>
      <c r="X222" s="65">
        <v>0.18000000715255737</v>
      </c>
      <c r="Y222" s="65">
        <v>0</v>
      </c>
      <c r="Z222" s="65">
        <v>0</v>
      </c>
      <c r="AA222" s="65">
        <v>0</v>
      </c>
      <c r="AB222" s="65">
        <v>0</v>
      </c>
      <c r="AC222" s="65">
        <v>0</v>
      </c>
      <c r="AD222" s="62"/>
      <c r="AE222" s="47">
        <f>+VLOOKUP($A222,'CBP and SS Dispatched'!$A$3:$C$45,2,0)</f>
        <v>16</v>
      </c>
      <c r="AF222" s="47">
        <f>+VLOOKUP($A222,'CBP and SS Dispatched'!$A$3:$C$45,3,0)</f>
        <v>19</v>
      </c>
      <c r="AG222" s="52" t="str">
        <f t="shared" si="44"/>
        <v>HE16</v>
      </c>
      <c r="AH222" s="52" t="str">
        <f t="shared" si="45"/>
        <v>HE19</v>
      </c>
      <c r="AI222" s="52" t="str">
        <f t="shared" si="46"/>
        <v>u</v>
      </c>
      <c r="AJ222" s="52" t="str">
        <f t="shared" si="47"/>
        <v>x</v>
      </c>
      <c r="AK222" s="52">
        <v>222</v>
      </c>
      <c r="AL222" s="53">
        <f t="shared" ca="1" si="48"/>
        <v>0.18000000715255737</v>
      </c>
      <c r="AM222" s="54">
        <f t="shared" si="49"/>
        <v>42975</v>
      </c>
      <c r="AO222" s="56" t="s">
        <v>226</v>
      </c>
      <c r="AP222" s="57">
        <v>4.2599701285362244</v>
      </c>
      <c r="AQ222" s="56"/>
      <c r="AR222" s="57"/>
      <c r="AS222" s="25"/>
    </row>
    <row r="223" spans="1:45" x14ac:dyDescent="0.2">
      <c r="A223" s="47" t="str">
        <f t="shared" si="43"/>
        <v>CBP_DA-42975</v>
      </c>
      <c r="B223" s="47" t="s">
        <v>155</v>
      </c>
      <c r="C223" s="62" t="s">
        <v>144</v>
      </c>
      <c r="D223" s="63">
        <v>0</v>
      </c>
      <c r="E223" s="64">
        <v>42975.21020833333</v>
      </c>
      <c r="F223" s="65">
        <v>0</v>
      </c>
      <c r="G223" s="65">
        <v>0</v>
      </c>
      <c r="H223" s="65">
        <v>0</v>
      </c>
      <c r="I223" s="65">
        <v>0</v>
      </c>
      <c r="J223" s="65">
        <v>0</v>
      </c>
      <c r="K223" s="65">
        <v>0</v>
      </c>
      <c r="L223" s="65">
        <v>0</v>
      </c>
      <c r="M223" s="65">
        <v>0</v>
      </c>
      <c r="N223" s="65">
        <v>0</v>
      </c>
      <c r="O223" s="65">
        <v>0</v>
      </c>
      <c r="P223" s="65">
        <v>0</v>
      </c>
      <c r="Q223" s="65">
        <v>0</v>
      </c>
      <c r="R223" s="65">
        <v>0</v>
      </c>
      <c r="S223" s="65">
        <v>0</v>
      </c>
      <c r="T223" s="65">
        <v>0</v>
      </c>
      <c r="U223" s="65">
        <v>0</v>
      </c>
      <c r="V223" s="65">
        <v>0</v>
      </c>
      <c r="W223" s="65">
        <v>0</v>
      </c>
      <c r="X223" s="65">
        <v>0</v>
      </c>
      <c r="Y223" s="65">
        <v>0</v>
      </c>
      <c r="Z223" s="65">
        <v>0</v>
      </c>
      <c r="AA223" s="65">
        <v>0</v>
      </c>
      <c r="AB223" s="65">
        <v>0</v>
      </c>
      <c r="AC223" s="65">
        <v>0</v>
      </c>
      <c r="AD223" s="62"/>
      <c r="AE223" s="47">
        <f>+VLOOKUP($A223,'CBP and SS Dispatched'!$A$3:$C$45,2,0)</f>
        <v>16</v>
      </c>
      <c r="AF223" s="47">
        <f>+VLOOKUP($A223,'CBP and SS Dispatched'!$A$3:$C$45,3,0)</f>
        <v>19</v>
      </c>
      <c r="AG223" s="52" t="str">
        <f t="shared" si="44"/>
        <v>HE16</v>
      </c>
      <c r="AH223" s="52" t="str">
        <f t="shared" si="45"/>
        <v>HE19</v>
      </c>
      <c r="AI223" s="52" t="str">
        <f t="shared" si="46"/>
        <v>u</v>
      </c>
      <c r="AJ223" s="52" t="str">
        <f t="shared" si="47"/>
        <v>x</v>
      </c>
      <c r="AK223" s="52">
        <v>223</v>
      </c>
      <c r="AL223" s="53">
        <f t="shared" ca="1" si="48"/>
        <v>0</v>
      </c>
      <c r="AM223" s="54">
        <f t="shared" si="49"/>
        <v>42975</v>
      </c>
      <c r="AO223" s="56" t="s">
        <v>281</v>
      </c>
      <c r="AP223" s="57">
        <v>4.2599701285362244</v>
      </c>
      <c r="AQ223" s="56"/>
      <c r="AR223" s="57"/>
      <c r="AS223" s="25"/>
    </row>
    <row r="224" spans="1:45" x14ac:dyDescent="0.2">
      <c r="A224" s="47" t="str">
        <f t="shared" si="43"/>
        <v>CBP_DO-42975</v>
      </c>
      <c r="B224" s="47" t="s">
        <v>154</v>
      </c>
      <c r="C224" s="62" t="s">
        <v>136</v>
      </c>
      <c r="D224" s="63">
        <v>170</v>
      </c>
      <c r="E224" s="64">
        <v>42975.21020833333</v>
      </c>
      <c r="F224" s="65">
        <v>0</v>
      </c>
      <c r="G224" s="65">
        <v>0</v>
      </c>
      <c r="H224" s="65">
        <v>0</v>
      </c>
      <c r="I224" s="65">
        <v>0</v>
      </c>
      <c r="J224" s="65">
        <v>0</v>
      </c>
      <c r="K224" s="65">
        <v>0</v>
      </c>
      <c r="L224" s="65">
        <v>0</v>
      </c>
      <c r="M224" s="65">
        <v>0</v>
      </c>
      <c r="N224" s="65">
        <v>0</v>
      </c>
      <c r="O224" s="65">
        <v>0</v>
      </c>
      <c r="P224" s="65">
        <v>0</v>
      </c>
      <c r="Q224" s="65">
        <v>4.1220002174377441</v>
      </c>
      <c r="R224" s="65">
        <v>4.1220002174377441</v>
      </c>
      <c r="S224" s="65">
        <v>4.1220002174377441</v>
      </c>
      <c r="T224" s="65">
        <v>4.1220002174377441</v>
      </c>
      <c r="U224" s="65">
        <v>4.1220002174377441</v>
      </c>
      <c r="V224" s="65">
        <v>4.1220002174377441</v>
      </c>
      <c r="W224" s="65">
        <v>4.1220002174377441</v>
      </c>
      <c r="X224" s="65">
        <v>4.1220002174377441</v>
      </c>
      <c r="Y224" s="65">
        <v>0</v>
      </c>
      <c r="Z224" s="65">
        <v>0</v>
      </c>
      <c r="AA224" s="65">
        <v>0</v>
      </c>
      <c r="AB224" s="65">
        <v>0</v>
      </c>
      <c r="AC224" s="65">
        <v>0</v>
      </c>
      <c r="AD224" s="62"/>
      <c r="AE224" s="47">
        <f>+VLOOKUP($A224,'CBP and SS Dispatched'!$A$3:$C$45,2,0)</f>
        <v>17</v>
      </c>
      <c r="AF224" s="47">
        <f>+VLOOKUP($A224,'CBP and SS Dispatched'!$A$3:$C$45,3,0)</f>
        <v>19</v>
      </c>
      <c r="AG224" s="52" t="str">
        <f t="shared" si="44"/>
        <v>HE17</v>
      </c>
      <c r="AH224" s="52" t="str">
        <f t="shared" si="45"/>
        <v>HE19</v>
      </c>
      <c r="AI224" s="52" t="str">
        <f t="shared" si="46"/>
        <v>v</v>
      </c>
      <c r="AJ224" s="52" t="str">
        <f t="shared" si="47"/>
        <v>x</v>
      </c>
      <c r="AK224" s="52">
        <v>224</v>
      </c>
      <c r="AL224" s="53">
        <f t="shared" ca="1" si="48"/>
        <v>4.1220002174377441</v>
      </c>
      <c r="AM224" s="54">
        <f t="shared" si="49"/>
        <v>42975</v>
      </c>
      <c r="AO224" s="56" t="s">
        <v>282</v>
      </c>
      <c r="AP224" s="57">
        <v>4.2599701285362244</v>
      </c>
      <c r="AQ224" s="56"/>
      <c r="AR224" s="57"/>
      <c r="AS224" s="25"/>
    </row>
    <row r="225" spans="1:45" x14ac:dyDescent="0.2">
      <c r="A225" s="47" t="str">
        <f t="shared" si="43"/>
        <v>CBP_DO-42975</v>
      </c>
      <c r="B225" s="47" t="s">
        <v>154</v>
      </c>
      <c r="C225" s="62" t="s">
        <v>138</v>
      </c>
      <c r="D225" s="63">
        <v>4</v>
      </c>
      <c r="E225" s="64">
        <v>42975.21020833333</v>
      </c>
      <c r="F225" s="65">
        <v>0</v>
      </c>
      <c r="G225" s="65">
        <v>0</v>
      </c>
      <c r="H225" s="65">
        <v>0</v>
      </c>
      <c r="I225" s="65">
        <v>0</v>
      </c>
      <c r="J225" s="65">
        <v>0</v>
      </c>
      <c r="K225" s="65">
        <v>0</v>
      </c>
      <c r="L225" s="65">
        <v>0</v>
      </c>
      <c r="M225" s="65">
        <v>0</v>
      </c>
      <c r="N225" s="65">
        <v>0</v>
      </c>
      <c r="O225" s="65">
        <v>0</v>
      </c>
      <c r="P225" s="65">
        <v>0</v>
      </c>
      <c r="Q225" s="65">
        <v>0.13500000536441803</v>
      </c>
      <c r="R225" s="65">
        <v>0.13500000536441803</v>
      </c>
      <c r="S225" s="65">
        <v>0.13500000536441803</v>
      </c>
      <c r="T225" s="65">
        <v>0.13500000536441803</v>
      </c>
      <c r="U225" s="65">
        <v>0.13500000536441803</v>
      </c>
      <c r="V225" s="65">
        <v>0.13500000536441803</v>
      </c>
      <c r="W225" s="65">
        <v>0.13500000536441803</v>
      </c>
      <c r="X225" s="65">
        <v>0.13500000536441803</v>
      </c>
      <c r="Y225" s="65">
        <v>0</v>
      </c>
      <c r="Z225" s="65">
        <v>0</v>
      </c>
      <c r="AA225" s="65">
        <v>0</v>
      </c>
      <c r="AB225" s="65">
        <v>0</v>
      </c>
      <c r="AC225" s="65">
        <v>0</v>
      </c>
      <c r="AD225" s="62"/>
      <c r="AE225" s="47">
        <f>+VLOOKUP($A225,'CBP and SS Dispatched'!$A$3:$C$45,2,0)</f>
        <v>17</v>
      </c>
      <c r="AF225" s="47">
        <f>+VLOOKUP($A225,'CBP and SS Dispatched'!$A$3:$C$45,3,0)</f>
        <v>19</v>
      </c>
      <c r="AG225" s="52" t="str">
        <f t="shared" si="44"/>
        <v>HE17</v>
      </c>
      <c r="AH225" s="52" t="str">
        <f t="shared" si="45"/>
        <v>HE19</v>
      </c>
      <c r="AI225" s="52" t="str">
        <f t="shared" si="46"/>
        <v>v</v>
      </c>
      <c r="AJ225" s="52" t="str">
        <f t="shared" si="47"/>
        <v>x</v>
      </c>
      <c r="AK225" s="52">
        <v>225</v>
      </c>
      <c r="AL225" s="53">
        <f t="shared" ca="1" si="48"/>
        <v>0.13500000536441803</v>
      </c>
      <c r="AM225" s="54">
        <f t="shared" si="49"/>
        <v>42975</v>
      </c>
      <c r="AO225" s="56" t="s">
        <v>241</v>
      </c>
      <c r="AP225" s="57">
        <v>11.00407737493515</v>
      </c>
      <c r="AQ225" s="56"/>
      <c r="AR225" s="57"/>
      <c r="AS225" s="25"/>
    </row>
    <row r="226" spans="1:45" x14ac:dyDescent="0.2">
      <c r="A226" s="47" t="str">
        <f t="shared" si="43"/>
        <v>CBP_DO-42975</v>
      </c>
      <c r="B226" s="47" t="s">
        <v>154</v>
      </c>
      <c r="C226" s="62" t="s">
        <v>141</v>
      </c>
      <c r="D226" s="63">
        <v>0</v>
      </c>
      <c r="E226" s="64">
        <v>42975.21020833333</v>
      </c>
      <c r="F226" s="65">
        <v>0</v>
      </c>
      <c r="G226" s="65">
        <v>0</v>
      </c>
      <c r="H226" s="65">
        <v>0</v>
      </c>
      <c r="I226" s="65">
        <v>0</v>
      </c>
      <c r="J226" s="65">
        <v>0</v>
      </c>
      <c r="K226" s="65">
        <v>0</v>
      </c>
      <c r="L226" s="65">
        <v>0</v>
      </c>
      <c r="M226" s="65">
        <v>0</v>
      </c>
      <c r="N226" s="65">
        <v>0</v>
      </c>
      <c r="O226" s="65">
        <v>0</v>
      </c>
      <c r="P226" s="65">
        <v>0</v>
      </c>
      <c r="Q226" s="65">
        <v>0</v>
      </c>
      <c r="R226" s="65">
        <v>0</v>
      </c>
      <c r="S226" s="65">
        <v>0</v>
      </c>
      <c r="T226" s="65">
        <v>0</v>
      </c>
      <c r="U226" s="65">
        <v>0</v>
      </c>
      <c r="V226" s="65">
        <v>0</v>
      </c>
      <c r="W226" s="65">
        <v>0</v>
      </c>
      <c r="X226" s="65">
        <v>0</v>
      </c>
      <c r="Y226" s="65">
        <v>0</v>
      </c>
      <c r="Z226" s="65">
        <v>0</v>
      </c>
      <c r="AA226" s="65">
        <v>0</v>
      </c>
      <c r="AB226" s="65">
        <v>0</v>
      </c>
      <c r="AC226" s="65">
        <v>0</v>
      </c>
      <c r="AD226" s="62"/>
      <c r="AE226" s="47">
        <f>+VLOOKUP($A226,'CBP and SS Dispatched'!$A$3:$C$45,2,0)</f>
        <v>17</v>
      </c>
      <c r="AF226" s="47">
        <f>+VLOOKUP($A226,'CBP and SS Dispatched'!$A$3:$C$45,3,0)</f>
        <v>19</v>
      </c>
      <c r="AG226" s="52" t="str">
        <f t="shared" si="44"/>
        <v>HE17</v>
      </c>
      <c r="AH226" s="52" t="str">
        <f t="shared" si="45"/>
        <v>HE19</v>
      </c>
      <c r="AI226" s="52" t="str">
        <f t="shared" si="46"/>
        <v>v</v>
      </c>
      <c r="AJ226" s="52" t="str">
        <f t="shared" si="47"/>
        <v>x</v>
      </c>
      <c r="AK226" s="52">
        <v>226</v>
      </c>
      <c r="AL226" s="53">
        <f t="shared" ca="1" si="48"/>
        <v>0</v>
      </c>
      <c r="AM226" s="54">
        <f t="shared" si="49"/>
        <v>42975</v>
      </c>
      <c r="AO226" s="56" t="s">
        <v>242</v>
      </c>
      <c r="AP226" s="57">
        <v>8.685474693775177</v>
      </c>
      <c r="AQ226" s="56"/>
      <c r="AR226" s="57"/>
      <c r="AS226" s="25"/>
    </row>
    <row r="227" spans="1:45" x14ac:dyDescent="0.2">
      <c r="A227" s="47" t="str">
        <f t="shared" si="43"/>
        <v>CBP_DA-42977</v>
      </c>
      <c r="B227" s="47" t="s">
        <v>155</v>
      </c>
      <c r="C227" s="47" t="s">
        <v>142</v>
      </c>
      <c r="D227" s="47">
        <v>69</v>
      </c>
      <c r="E227" s="49">
        <v>42977.210497685184</v>
      </c>
      <c r="F227" s="50">
        <v>0</v>
      </c>
      <c r="G227" s="50">
        <v>0</v>
      </c>
      <c r="H227" s="50">
        <v>0</v>
      </c>
      <c r="I227" s="50">
        <v>0</v>
      </c>
      <c r="J227" s="50">
        <v>0</v>
      </c>
      <c r="K227" s="50">
        <v>0</v>
      </c>
      <c r="L227" s="50">
        <v>0</v>
      </c>
      <c r="M227" s="50">
        <v>0</v>
      </c>
      <c r="N227" s="50">
        <v>0</v>
      </c>
      <c r="O227" s="50">
        <v>0</v>
      </c>
      <c r="P227" s="50">
        <v>0</v>
      </c>
      <c r="Q227" s="50">
        <v>0.23399999737739563</v>
      </c>
      <c r="R227" s="50">
        <v>0.23399999737739563</v>
      </c>
      <c r="S227" s="50">
        <v>0.23399999737739563</v>
      </c>
      <c r="T227" s="50">
        <v>0.23399999737739563</v>
      </c>
      <c r="U227" s="50">
        <v>0.23399999737739563</v>
      </c>
      <c r="V227" s="50">
        <v>0.23399999737739563</v>
      </c>
      <c r="W227" s="50">
        <v>0.23399999737739563</v>
      </c>
      <c r="X227" s="50">
        <v>0.23399999737739563</v>
      </c>
      <c r="Y227" s="50">
        <v>0</v>
      </c>
      <c r="Z227" s="50">
        <v>0</v>
      </c>
      <c r="AA227" s="50">
        <v>0</v>
      </c>
      <c r="AB227" s="50">
        <v>0</v>
      </c>
      <c r="AC227" s="50">
        <v>0</v>
      </c>
      <c r="AD227" s="62"/>
      <c r="AE227" s="47">
        <f>+VLOOKUP($A227,'CBP and SS Dispatched'!$A$3:$C$45,2,0)</f>
        <v>16</v>
      </c>
      <c r="AF227" s="47">
        <f>+VLOOKUP($A227,'CBP and SS Dispatched'!$A$3:$C$45,3,0)</f>
        <v>19</v>
      </c>
      <c r="AG227" s="52" t="str">
        <f t="shared" si="44"/>
        <v>HE16</v>
      </c>
      <c r="AH227" s="52" t="str">
        <f t="shared" si="45"/>
        <v>HE19</v>
      </c>
      <c r="AI227" s="52" t="str">
        <f t="shared" si="46"/>
        <v>u</v>
      </c>
      <c r="AJ227" s="52" t="str">
        <f t="shared" si="47"/>
        <v>x</v>
      </c>
      <c r="AK227" s="52">
        <v>227</v>
      </c>
      <c r="AL227" s="53">
        <f t="shared" ca="1" si="48"/>
        <v>0.23399999737739563</v>
      </c>
      <c r="AM227" s="54">
        <f t="shared" si="49"/>
        <v>42977</v>
      </c>
      <c r="AO227" s="56" t="s">
        <v>243</v>
      </c>
      <c r="AP227" s="57">
        <v>8.7808549553155899</v>
      </c>
      <c r="AQ227" s="56"/>
      <c r="AR227" s="57"/>
      <c r="AS227" s="25"/>
    </row>
    <row r="228" spans="1:45" x14ac:dyDescent="0.2">
      <c r="A228" s="47" t="str">
        <f t="shared" si="43"/>
        <v>CBP_DA-42977</v>
      </c>
      <c r="B228" s="47" t="s">
        <v>155</v>
      </c>
      <c r="C228" s="47" t="s">
        <v>143</v>
      </c>
      <c r="D228" s="47">
        <v>0</v>
      </c>
      <c r="E228" s="49">
        <v>42977.210497685184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0.18000000715255737</v>
      </c>
      <c r="R228" s="50">
        <v>0.18000000715255737</v>
      </c>
      <c r="S228" s="50">
        <v>0.18000000715255737</v>
      </c>
      <c r="T228" s="50">
        <v>0.18000000715255737</v>
      </c>
      <c r="U228" s="50">
        <v>0.18000000715255737</v>
      </c>
      <c r="V228" s="50">
        <v>0.18000000715255737</v>
      </c>
      <c r="W228" s="50">
        <v>0.18000000715255737</v>
      </c>
      <c r="X228" s="50">
        <v>0.18000000715255737</v>
      </c>
      <c r="Y228" s="50">
        <v>0</v>
      </c>
      <c r="Z228" s="50">
        <v>0</v>
      </c>
      <c r="AA228" s="50">
        <v>0</v>
      </c>
      <c r="AB228" s="50">
        <v>0</v>
      </c>
      <c r="AC228" s="50">
        <v>0</v>
      </c>
      <c r="AD228" s="62"/>
      <c r="AE228" s="47">
        <f>+VLOOKUP($A228,'CBP and SS Dispatched'!$A$3:$C$45,2,0)</f>
        <v>16</v>
      </c>
      <c r="AF228" s="47">
        <f>+VLOOKUP($A228,'CBP and SS Dispatched'!$A$3:$C$45,3,0)</f>
        <v>19</v>
      </c>
      <c r="AG228" s="52" t="str">
        <f t="shared" si="44"/>
        <v>HE16</v>
      </c>
      <c r="AH228" s="52" t="str">
        <f t="shared" si="45"/>
        <v>HE19</v>
      </c>
      <c r="AI228" s="52" t="str">
        <f t="shared" si="46"/>
        <v>u</v>
      </c>
      <c r="AJ228" s="52" t="str">
        <f t="shared" si="47"/>
        <v>x</v>
      </c>
      <c r="AK228" s="52">
        <v>228</v>
      </c>
      <c r="AL228" s="53">
        <f t="shared" ca="1" si="48"/>
        <v>0.18000000715255737</v>
      </c>
      <c r="AM228" s="54">
        <f t="shared" si="49"/>
        <v>42977</v>
      </c>
      <c r="AO228" s="56" t="s">
        <v>244</v>
      </c>
      <c r="AP228" s="57">
        <v>9.7932707667350769</v>
      </c>
      <c r="AQ228" s="56"/>
      <c r="AR228" s="57"/>
      <c r="AS228" s="25"/>
    </row>
    <row r="229" spans="1:45" x14ac:dyDescent="0.2">
      <c r="A229" s="47" t="str">
        <f t="shared" si="43"/>
        <v>CBP_DA-42977</v>
      </c>
      <c r="B229" s="47" t="s">
        <v>155</v>
      </c>
      <c r="C229" s="47" t="s">
        <v>144</v>
      </c>
      <c r="D229" s="47">
        <v>0</v>
      </c>
      <c r="E229" s="49">
        <v>42977.210497685184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0">
        <v>0</v>
      </c>
      <c r="AD229" s="62"/>
      <c r="AE229" s="47">
        <f>+VLOOKUP($A229,'CBP and SS Dispatched'!$A$3:$C$45,2,0)</f>
        <v>16</v>
      </c>
      <c r="AF229" s="47">
        <f>+VLOOKUP($A229,'CBP and SS Dispatched'!$A$3:$C$45,3,0)</f>
        <v>19</v>
      </c>
      <c r="AG229" s="52" t="str">
        <f t="shared" si="44"/>
        <v>HE16</v>
      </c>
      <c r="AH229" s="52" t="str">
        <f t="shared" si="45"/>
        <v>HE19</v>
      </c>
      <c r="AI229" s="52" t="str">
        <f t="shared" si="46"/>
        <v>u</v>
      </c>
      <c r="AJ229" s="52" t="str">
        <f t="shared" si="47"/>
        <v>x</v>
      </c>
      <c r="AK229" s="52">
        <v>229</v>
      </c>
      <c r="AL229" s="53">
        <f t="shared" ca="1" si="48"/>
        <v>0</v>
      </c>
      <c r="AM229" s="54">
        <f t="shared" si="49"/>
        <v>42977</v>
      </c>
      <c r="AO229" s="56" t="s">
        <v>245</v>
      </c>
      <c r="AP229" s="57">
        <v>7.1461748331785202</v>
      </c>
      <c r="AQ229" s="56"/>
      <c r="AR229" s="57"/>
      <c r="AS229" s="25"/>
    </row>
    <row r="230" spans="1:45" x14ac:dyDescent="0.2">
      <c r="A230" s="47" t="str">
        <f t="shared" si="43"/>
        <v>CBP_DO-42977</v>
      </c>
      <c r="B230" s="47" t="s">
        <v>154</v>
      </c>
      <c r="C230" s="47" t="s">
        <v>136</v>
      </c>
      <c r="D230" s="48">
        <v>170</v>
      </c>
      <c r="E230" s="49">
        <v>42977.210497685184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4.1220002174377441</v>
      </c>
      <c r="R230" s="50">
        <v>4.1220002174377441</v>
      </c>
      <c r="S230" s="50">
        <v>4.1220002174377441</v>
      </c>
      <c r="T230" s="50">
        <v>4.1220002174377441</v>
      </c>
      <c r="U230" s="50">
        <v>4.1220002174377441</v>
      </c>
      <c r="V230" s="50">
        <v>4.1220002174377441</v>
      </c>
      <c r="W230" s="50">
        <v>4.1220002174377441</v>
      </c>
      <c r="X230" s="50">
        <v>4.1220002174377441</v>
      </c>
      <c r="Y230" s="50">
        <v>0</v>
      </c>
      <c r="Z230" s="50">
        <v>0</v>
      </c>
      <c r="AA230" s="50">
        <v>0</v>
      </c>
      <c r="AB230" s="50">
        <v>0</v>
      </c>
      <c r="AC230" s="50">
        <v>0</v>
      </c>
      <c r="AD230" s="62"/>
      <c r="AE230" s="47">
        <f>+VLOOKUP($A230,'CBP and SS Dispatched'!$A$3:$C$45,2,0)</f>
        <v>18</v>
      </c>
      <c r="AF230" s="47">
        <f>+VLOOKUP($A230,'CBP and SS Dispatched'!$A$3:$C$45,3,0)</f>
        <v>19</v>
      </c>
      <c r="AG230" s="52" t="str">
        <f t="shared" si="44"/>
        <v>HE18</v>
      </c>
      <c r="AH230" s="52" t="str">
        <f t="shared" si="45"/>
        <v>HE19</v>
      </c>
      <c r="AI230" s="52" t="str">
        <f t="shared" si="46"/>
        <v>w</v>
      </c>
      <c r="AJ230" s="52" t="str">
        <f t="shared" si="47"/>
        <v>x</v>
      </c>
      <c r="AK230" s="52">
        <v>230</v>
      </c>
      <c r="AL230" s="53">
        <f t="shared" ca="1" si="48"/>
        <v>4.1220002174377441</v>
      </c>
      <c r="AM230" s="54">
        <f t="shared" si="49"/>
        <v>42977</v>
      </c>
      <c r="AO230" s="56" t="s">
        <v>246</v>
      </c>
      <c r="AP230" s="57">
        <v>11.445857927203178</v>
      </c>
      <c r="AQ230" s="56"/>
      <c r="AR230" s="57"/>
      <c r="AS230" s="25"/>
    </row>
    <row r="231" spans="1:45" x14ac:dyDescent="0.2">
      <c r="A231" s="47" t="str">
        <f t="shared" si="43"/>
        <v>CBP_DO-42977</v>
      </c>
      <c r="B231" s="47" t="s">
        <v>154</v>
      </c>
      <c r="C231" s="47" t="s">
        <v>138</v>
      </c>
      <c r="D231" s="48">
        <v>4</v>
      </c>
      <c r="E231" s="49">
        <v>42977.210497685184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0.13500000536441803</v>
      </c>
      <c r="R231" s="50">
        <v>0.13500000536441803</v>
      </c>
      <c r="S231" s="50">
        <v>0.13500000536441803</v>
      </c>
      <c r="T231" s="50">
        <v>0.13500000536441803</v>
      </c>
      <c r="U231" s="50">
        <v>0.13500000536441803</v>
      </c>
      <c r="V231" s="50">
        <v>0.13500000536441803</v>
      </c>
      <c r="W231" s="50">
        <v>0.13500000536441803</v>
      </c>
      <c r="X231" s="50">
        <v>0.13500000536441803</v>
      </c>
      <c r="Y231" s="50">
        <v>0</v>
      </c>
      <c r="Z231" s="50">
        <v>0</v>
      </c>
      <c r="AA231" s="50">
        <v>0</v>
      </c>
      <c r="AB231" s="50">
        <v>0</v>
      </c>
      <c r="AC231" s="50">
        <v>0</v>
      </c>
      <c r="AD231" s="62"/>
      <c r="AE231" s="47">
        <f>+VLOOKUP($A231,'CBP and SS Dispatched'!$A$3:$C$45,2,0)</f>
        <v>18</v>
      </c>
      <c r="AF231" s="47">
        <f>+VLOOKUP($A231,'CBP and SS Dispatched'!$A$3:$C$45,3,0)</f>
        <v>19</v>
      </c>
      <c r="AG231" s="52" t="str">
        <f t="shared" si="44"/>
        <v>HE18</v>
      </c>
      <c r="AH231" s="52" t="str">
        <f t="shared" si="45"/>
        <v>HE19</v>
      </c>
      <c r="AI231" s="52" t="str">
        <f t="shared" si="46"/>
        <v>w</v>
      </c>
      <c r="AJ231" s="52" t="str">
        <f t="shared" si="47"/>
        <v>x</v>
      </c>
      <c r="AK231" s="52">
        <v>231</v>
      </c>
      <c r="AL231" s="53">
        <f t="shared" ca="1" si="48"/>
        <v>0.13500000536441803</v>
      </c>
      <c r="AM231" s="54">
        <f t="shared" si="49"/>
        <v>42977</v>
      </c>
      <c r="AO231" s="56" t="s">
        <v>247</v>
      </c>
      <c r="AP231" s="57">
        <v>11.691292032599449</v>
      </c>
      <c r="AQ231" s="56"/>
      <c r="AR231" s="57"/>
      <c r="AS231" s="25"/>
    </row>
    <row r="232" spans="1:45" x14ac:dyDescent="0.2">
      <c r="A232" s="47" t="str">
        <f t="shared" si="43"/>
        <v>CBP_DO-42977</v>
      </c>
      <c r="B232" s="47" t="s">
        <v>154</v>
      </c>
      <c r="C232" s="47" t="s">
        <v>141</v>
      </c>
      <c r="D232" s="48">
        <v>0</v>
      </c>
      <c r="E232" s="49">
        <v>42977.210497685184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0">
        <v>0</v>
      </c>
      <c r="AD232" s="62"/>
      <c r="AE232" s="47">
        <f>+VLOOKUP($A232,'CBP and SS Dispatched'!$A$3:$C$45,2,0)</f>
        <v>18</v>
      </c>
      <c r="AF232" s="47">
        <f>+VLOOKUP($A232,'CBP and SS Dispatched'!$A$3:$C$45,3,0)</f>
        <v>19</v>
      </c>
      <c r="AG232" s="52" t="str">
        <f t="shared" si="44"/>
        <v>HE18</v>
      </c>
      <c r="AH232" s="52" t="str">
        <f t="shared" si="45"/>
        <v>HE19</v>
      </c>
      <c r="AI232" s="52" t="str">
        <f t="shared" si="46"/>
        <v>w</v>
      </c>
      <c r="AJ232" s="52" t="str">
        <f t="shared" si="47"/>
        <v>x</v>
      </c>
      <c r="AK232" s="52">
        <v>232</v>
      </c>
      <c r="AL232" s="53">
        <f t="shared" ca="1" si="48"/>
        <v>0</v>
      </c>
      <c r="AM232" s="54">
        <f t="shared" si="49"/>
        <v>42977</v>
      </c>
      <c r="AO232" s="56" t="s">
        <v>248</v>
      </c>
      <c r="AP232" s="57">
        <v>8.4231596440076828</v>
      </c>
      <c r="AQ232" s="56"/>
      <c r="AR232" s="57"/>
      <c r="AS232" s="25"/>
    </row>
    <row r="233" spans="1:45" x14ac:dyDescent="0.2">
      <c r="A233" s="47" t="str">
        <f t="shared" si="43"/>
        <v>CBP_DA-42978</v>
      </c>
      <c r="B233" s="47" t="s">
        <v>155</v>
      </c>
      <c r="C233" s="47" t="s">
        <v>142</v>
      </c>
      <c r="D233" s="47">
        <v>69</v>
      </c>
      <c r="E233" s="49">
        <v>42978.210393518515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0.23399999737739563</v>
      </c>
      <c r="R233" s="50">
        <v>0.23399999737739563</v>
      </c>
      <c r="S233" s="50">
        <v>0.23399999737739563</v>
      </c>
      <c r="T233" s="50">
        <v>0.23399999737739563</v>
      </c>
      <c r="U233" s="50">
        <v>0.23399999737739563</v>
      </c>
      <c r="V233" s="50">
        <v>0.23399999737739563</v>
      </c>
      <c r="W233" s="50">
        <v>0.23399999737739563</v>
      </c>
      <c r="X233" s="50">
        <v>0.23399999737739563</v>
      </c>
      <c r="Y233" s="50">
        <v>0</v>
      </c>
      <c r="Z233" s="50">
        <v>0</v>
      </c>
      <c r="AA233" s="50">
        <v>0</v>
      </c>
      <c r="AB233" s="50">
        <v>0</v>
      </c>
      <c r="AC233" s="50">
        <v>0</v>
      </c>
      <c r="AD233" s="62"/>
      <c r="AE233" s="47">
        <f>+VLOOKUP($A233,'CBP and SS Dispatched'!$A$3:$C$45,2,0)</f>
        <v>16</v>
      </c>
      <c r="AF233" s="47">
        <f>+VLOOKUP($A233,'CBP and SS Dispatched'!$A$3:$C$45,3,0)</f>
        <v>19</v>
      </c>
      <c r="AG233" s="52" t="str">
        <f t="shared" si="44"/>
        <v>HE16</v>
      </c>
      <c r="AH233" s="52" t="str">
        <f t="shared" si="45"/>
        <v>HE19</v>
      </c>
      <c r="AI233" s="52" t="str">
        <f t="shared" si="46"/>
        <v>u</v>
      </c>
      <c r="AJ233" s="52" t="str">
        <f t="shared" si="47"/>
        <v>x</v>
      </c>
      <c r="AK233" s="52">
        <v>233</v>
      </c>
      <c r="AL233" s="53">
        <f t="shared" ca="1" si="48"/>
        <v>0.23399999737739563</v>
      </c>
      <c r="AM233" s="54">
        <f t="shared" si="49"/>
        <v>42978</v>
      </c>
      <c r="AO233" s="56" t="s">
        <v>249</v>
      </c>
      <c r="AP233" s="57">
        <v>8.7803418835004177</v>
      </c>
      <c r="AQ233" s="56"/>
      <c r="AR233" s="57"/>
      <c r="AS233" s="25"/>
    </row>
    <row r="234" spans="1:45" x14ac:dyDescent="0.2">
      <c r="A234" s="47" t="str">
        <f t="shared" si="43"/>
        <v>CBP_DA-42978</v>
      </c>
      <c r="B234" s="47" t="s">
        <v>155</v>
      </c>
      <c r="C234" s="47" t="s">
        <v>143</v>
      </c>
      <c r="D234" s="47">
        <v>0</v>
      </c>
      <c r="E234" s="49">
        <v>42978.210393518515</v>
      </c>
      <c r="F234" s="50">
        <v>0</v>
      </c>
      <c r="G234" s="50">
        <v>0</v>
      </c>
      <c r="H234" s="50">
        <v>0</v>
      </c>
      <c r="I234" s="50">
        <v>0</v>
      </c>
      <c r="J234" s="50">
        <v>0</v>
      </c>
      <c r="K234" s="50">
        <v>0</v>
      </c>
      <c r="L234" s="50">
        <v>0</v>
      </c>
      <c r="M234" s="50">
        <v>0</v>
      </c>
      <c r="N234" s="50">
        <v>0</v>
      </c>
      <c r="O234" s="50">
        <v>0</v>
      </c>
      <c r="P234" s="50">
        <v>0</v>
      </c>
      <c r="Q234" s="50">
        <v>0.18000000715255737</v>
      </c>
      <c r="R234" s="50">
        <v>0.18000000715255737</v>
      </c>
      <c r="S234" s="50">
        <v>0.18000000715255737</v>
      </c>
      <c r="T234" s="50">
        <v>0.18000000715255737</v>
      </c>
      <c r="U234" s="50">
        <v>0.18000000715255737</v>
      </c>
      <c r="V234" s="50">
        <v>0.18000000715255737</v>
      </c>
      <c r="W234" s="50">
        <v>0.18000000715255737</v>
      </c>
      <c r="X234" s="50">
        <v>0.18000000715255737</v>
      </c>
      <c r="Y234" s="50">
        <v>0</v>
      </c>
      <c r="Z234" s="50">
        <v>0</v>
      </c>
      <c r="AA234" s="50">
        <v>0</v>
      </c>
      <c r="AB234" s="50">
        <v>0</v>
      </c>
      <c r="AC234" s="50">
        <v>0</v>
      </c>
      <c r="AD234" s="62"/>
      <c r="AE234" s="47">
        <f>+VLOOKUP($A234,'CBP and SS Dispatched'!$A$3:$C$45,2,0)</f>
        <v>16</v>
      </c>
      <c r="AF234" s="47">
        <f>+VLOOKUP($A234,'CBP and SS Dispatched'!$A$3:$C$45,3,0)</f>
        <v>19</v>
      </c>
      <c r="AG234" s="52" t="str">
        <f t="shared" si="44"/>
        <v>HE16</v>
      </c>
      <c r="AH234" s="52" t="str">
        <f t="shared" si="45"/>
        <v>HE19</v>
      </c>
      <c r="AI234" s="52" t="str">
        <f t="shared" si="46"/>
        <v>u</v>
      </c>
      <c r="AJ234" s="52" t="str">
        <f t="shared" si="47"/>
        <v>x</v>
      </c>
      <c r="AK234" s="52">
        <v>234</v>
      </c>
      <c r="AL234" s="53">
        <f t="shared" ca="1" si="48"/>
        <v>0.18000000715255737</v>
      </c>
      <c r="AM234" s="54">
        <f t="shared" si="49"/>
        <v>42978</v>
      </c>
      <c r="AO234" s="56" t="s">
        <v>250</v>
      </c>
      <c r="AP234" s="57">
        <v>7.1223059445619583</v>
      </c>
      <c r="AQ234" s="56"/>
      <c r="AR234" s="57"/>
      <c r="AS234" s="25"/>
    </row>
    <row r="235" spans="1:45" x14ac:dyDescent="0.2">
      <c r="A235" s="47" t="str">
        <f t="shared" si="43"/>
        <v>CBP_DA-42978</v>
      </c>
      <c r="B235" s="47" t="s">
        <v>155</v>
      </c>
      <c r="C235" s="47" t="s">
        <v>144</v>
      </c>
      <c r="D235" s="47">
        <v>0</v>
      </c>
      <c r="E235" s="49">
        <v>42978.210393518515</v>
      </c>
      <c r="F235" s="50">
        <v>0</v>
      </c>
      <c r="G235" s="50">
        <v>0</v>
      </c>
      <c r="H235" s="50">
        <v>0</v>
      </c>
      <c r="I235" s="50">
        <v>0</v>
      </c>
      <c r="J235" s="50">
        <v>0</v>
      </c>
      <c r="K235" s="50">
        <v>0</v>
      </c>
      <c r="L235" s="50">
        <v>0</v>
      </c>
      <c r="M235" s="50">
        <v>0</v>
      </c>
      <c r="N235" s="50">
        <v>0</v>
      </c>
      <c r="O235" s="50">
        <v>0</v>
      </c>
      <c r="P235" s="50">
        <v>0</v>
      </c>
      <c r="Q235" s="50">
        <v>0</v>
      </c>
      <c r="R235" s="50">
        <v>0</v>
      </c>
      <c r="S235" s="50">
        <v>0</v>
      </c>
      <c r="T235" s="50">
        <v>0</v>
      </c>
      <c r="U235" s="50">
        <v>0</v>
      </c>
      <c r="V235" s="50">
        <v>0</v>
      </c>
      <c r="W235" s="50">
        <v>0</v>
      </c>
      <c r="X235" s="50">
        <v>0</v>
      </c>
      <c r="Y235" s="50">
        <v>0</v>
      </c>
      <c r="Z235" s="50">
        <v>0</v>
      </c>
      <c r="AA235" s="50">
        <v>0</v>
      </c>
      <c r="AB235" s="50">
        <v>0</v>
      </c>
      <c r="AC235" s="50">
        <v>0</v>
      </c>
      <c r="AD235" s="62"/>
      <c r="AE235" s="47">
        <f>+VLOOKUP($A235,'CBP and SS Dispatched'!$A$3:$C$45,2,0)</f>
        <v>16</v>
      </c>
      <c r="AF235" s="47">
        <f>+VLOOKUP($A235,'CBP and SS Dispatched'!$A$3:$C$45,3,0)</f>
        <v>19</v>
      </c>
      <c r="AG235" s="52" t="str">
        <f t="shared" si="44"/>
        <v>HE16</v>
      </c>
      <c r="AH235" s="52" t="str">
        <f t="shared" si="45"/>
        <v>HE19</v>
      </c>
      <c r="AI235" s="52" t="str">
        <f t="shared" si="46"/>
        <v>u</v>
      </c>
      <c r="AJ235" s="52" t="str">
        <f t="shared" si="47"/>
        <v>x</v>
      </c>
      <c r="AK235" s="52">
        <v>235</v>
      </c>
      <c r="AL235" s="53">
        <f t="shared" ca="1" si="48"/>
        <v>0</v>
      </c>
      <c r="AM235" s="54">
        <f t="shared" si="49"/>
        <v>42978</v>
      </c>
      <c r="AO235" s="56" t="s">
        <v>251</v>
      </c>
      <c r="AP235" s="57">
        <v>6.7762071937322617</v>
      </c>
      <c r="AQ235" s="56"/>
      <c r="AR235" s="57"/>
      <c r="AS235" s="25"/>
    </row>
    <row r="236" spans="1:45" x14ac:dyDescent="0.2">
      <c r="A236" s="47" t="str">
        <f t="shared" si="43"/>
        <v>CBP_DO-42978</v>
      </c>
      <c r="B236" s="47" t="s">
        <v>154</v>
      </c>
      <c r="C236" s="47" t="s">
        <v>136</v>
      </c>
      <c r="D236" s="48">
        <v>170</v>
      </c>
      <c r="E236" s="49">
        <v>42978.210393518515</v>
      </c>
      <c r="F236" s="50">
        <v>0</v>
      </c>
      <c r="G236" s="50">
        <v>0</v>
      </c>
      <c r="H236" s="50">
        <v>0</v>
      </c>
      <c r="I236" s="50">
        <v>0</v>
      </c>
      <c r="J236" s="50">
        <v>0</v>
      </c>
      <c r="K236" s="50">
        <v>0</v>
      </c>
      <c r="L236" s="50">
        <v>0</v>
      </c>
      <c r="M236" s="50">
        <v>0</v>
      </c>
      <c r="N236" s="50">
        <v>0</v>
      </c>
      <c r="O236" s="50">
        <v>0</v>
      </c>
      <c r="P236" s="50">
        <v>0</v>
      </c>
      <c r="Q236" s="50">
        <v>4.1220002174377441</v>
      </c>
      <c r="R236" s="50">
        <v>4.1220002174377441</v>
      </c>
      <c r="S236" s="50">
        <v>4.1220002174377441</v>
      </c>
      <c r="T236" s="50">
        <v>4.1220002174377441</v>
      </c>
      <c r="U236" s="50">
        <v>4.1220002174377441</v>
      </c>
      <c r="V236" s="50">
        <v>4.1220002174377441</v>
      </c>
      <c r="W236" s="50">
        <v>4.1220002174377441</v>
      </c>
      <c r="X236" s="50">
        <v>4.1220002174377441</v>
      </c>
      <c r="Y236" s="50">
        <v>0</v>
      </c>
      <c r="Z236" s="50">
        <v>0</v>
      </c>
      <c r="AA236" s="50">
        <v>0</v>
      </c>
      <c r="AB236" s="50">
        <v>0</v>
      </c>
      <c r="AC236" s="50">
        <v>0</v>
      </c>
      <c r="AD236" s="62"/>
      <c r="AE236" s="47">
        <f>+VLOOKUP($A236,'CBP and SS Dispatched'!$A$3:$C$45,2,0)</f>
        <v>16</v>
      </c>
      <c r="AF236" s="47">
        <f>+VLOOKUP($A236,'CBP and SS Dispatched'!$A$3:$C$45,3,0)</f>
        <v>19</v>
      </c>
      <c r="AG236" s="52" t="str">
        <f t="shared" si="44"/>
        <v>HE16</v>
      </c>
      <c r="AH236" s="52" t="str">
        <f t="shared" si="45"/>
        <v>HE19</v>
      </c>
      <c r="AI236" s="52" t="str">
        <f t="shared" si="46"/>
        <v>u</v>
      </c>
      <c r="AJ236" s="52" t="str">
        <f t="shared" si="47"/>
        <v>x</v>
      </c>
      <c r="AK236" s="52">
        <v>236</v>
      </c>
      <c r="AL236" s="53">
        <f t="shared" ca="1" si="48"/>
        <v>4.1220002174377441</v>
      </c>
      <c r="AM236" s="54">
        <f t="shared" si="49"/>
        <v>42978</v>
      </c>
      <c r="AO236" s="56" t="s">
        <v>252</v>
      </c>
      <c r="AP236" s="57">
        <v>6.0124034434556961</v>
      </c>
      <c r="AQ236" s="56"/>
      <c r="AR236" s="57"/>
      <c r="AS236" s="25"/>
    </row>
    <row r="237" spans="1:45" x14ac:dyDescent="0.2">
      <c r="A237" s="47" t="str">
        <f t="shared" si="43"/>
        <v>CBP_DO-42978</v>
      </c>
      <c r="B237" s="47" t="s">
        <v>154</v>
      </c>
      <c r="C237" s="47" t="s">
        <v>138</v>
      </c>
      <c r="D237" s="48">
        <v>4</v>
      </c>
      <c r="E237" s="49">
        <v>42978.210393518515</v>
      </c>
      <c r="F237" s="50">
        <v>0</v>
      </c>
      <c r="G237" s="50">
        <v>0</v>
      </c>
      <c r="H237" s="50">
        <v>0</v>
      </c>
      <c r="I237" s="50">
        <v>0</v>
      </c>
      <c r="J237" s="50">
        <v>0</v>
      </c>
      <c r="K237" s="50">
        <v>0</v>
      </c>
      <c r="L237" s="50">
        <v>0</v>
      </c>
      <c r="M237" s="50">
        <v>0</v>
      </c>
      <c r="N237" s="50">
        <v>0</v>
      </c>
      <c r="O237" s="50">
        <v>0</v>
      </c>
      <c r="P237" s="50">
        <v>0</v>
      </c>
      <c r="Q237" s="50">
        <v>0.13500000536441803</v>
      </c>
      <c r="R237" s="50">
        <v>0.13500000536441803</v>
      </c>
      <c r="S237" s="50">
        <v>0.13500000536441803</v>
      </c>
      <c r="T237" s="50">
        <v>0.13500000536441803</v>
      </c>
      <c r="U237" s="50">
        <v>0.13500000536441803</v>
      </c>
      <c r="V237" s="50">
        <v>0.13500000536441803</v>
      </c>
      <c r="W237" s="50">
        <v>0.13500000536441803</v>
      </c>
      <c r="X237" s="50">
        <v>0.13500000536441803</v>
      </c>
      <c r="Y237" s="50">
        <v>0</v>
      </c>
      <c r="Z237" s="50">
        <v>0</v>
      </c>
      <c r="AA237" s="50">
        <v>0</v>
      </c>
      <c r="AB237" s="50">
        <v>0</v>
      </c>
      <c r="AC237" s="50">
        <v>0</v>
      </c>
      <c r="AD237" s="62"/>
      <c r="AE237" s="47">
        <f>+VLOOKUP($A237,'CBP and SS Dispatched'!$A$3:$C$45,2,0)</f>
        <v>16</v>
      </c>
      <c r="AF237" s="47">
        <f>+VLOOKUP($A237,'CBP and SS Dispatched'!$A$3:$C$45,3,0)</f>
        <v>19</v>
      </c>
      <c r="AG237" s="52" t="str">
        <f t="shared" si="44"/>
        <v>HE16</v>
      </c>
      <c r="AH237" s="52" t="str">
        <f t="shared" si="45"/>
        <v>HE19</v>
      </c>
      <c r="AI237" s="52" t="str">
        <f t="shared" si="46"/>
        <v>u</v>
      </c>
      <c r="AJ237" s="52" t="str">
        <f t="shared" si="47"/>
        <v>x</v>
      </c>
      <c r="AK237" s="52">
        <v>237</v>
      </c>
      <c r="AL237" s="53">
        <f t="shared" ca="1" si="48"/>
        <v>0.13500000536441803</v>
      </c>
      <c r="AM237" s="54">
        <f t="shared" si="49"/>
        <v>42978</v>
      </c>
      <c r="AO237" s="56" t="s">
        <v>253</v>
      </c>
      <c r="AP237" s="57">
        <v>5.8453211337327957</v>
      </c>
      <c r="AQ237" s="56"/>
      <c r="AR237" s="57"/>
      <c r="AS237" s="25"/>
    </row>
    <row r="238" spans="1:45" x14ac:dyDescent="0.2">
      <c r="A238" s="47" t="str">
        <f t="shared" si="43"/>
        <v>CBP_DO-42978</v>
      </c>
      <c r="B238" s="47" t="s">
        <v>154</v>
      </c>
      <c r="C238" s="47" t="s">
        <v>141</v>
      </c>
      <c r="D238" s="48">
        <v>0</v>
      </c>
      <c r="E238" s="49">
        <v>42978.210393518515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0</v>
      </c>
      <c r="AB238" s="50">
        <v>0</v>
      </c>
      <c r="AC238" s="50">
        <v>0</v>
      </c>
      <c r="AD238" s="62"/>
      <c r="AE238" s="47">
        <f>+VLOOKUP($A238,'CBP and SS Dispatched'!$A$3:$C$45,2,0)</f>
        <v>16</v>
      </c>
      <c r="AF238" s="47">
        <f>+VLOOKUP($A238,'CBP and SS Dispatched'!$A$3:$C$45,3,0)</f>
        <v>19</v>
      </c>
      <c r="AG238" s="52" t="str">
        <f t="shared" si="44"/>
        <v>HE16</v>
      </c>
      <c r="AH238" s="52" t="str">
        <f t="shared" si="45"/>
        <v>HE19</v>
      </c>
      <c r="AI238" s="52" t="str">
        <f t="shared" si="46"/>
        <v>u</v>
      </c>
      <c r="AJ238" s="52" t="str">
        <f t="shared" si="47"/>
        <v>x</v>
      </c>
      <c r="AK238" s="52">
        <v>238</v>
      </c>
      <c r="AL238" s="53">
        <f t="shared" ca="1" si="48"/>
        <v>0</v>
      </c>
      <c r="AM238" s="54">
        <f t="shared" si="49"/>
        <v>42978</v>
      </c>
      <c r="AO238" s="56" t="s">
        <v>254</v>
      </c>
      <c r="AP238" s="57">
        <v>8.1275658458471298</v>
      </c>
      <c r="AQ238" s="56"/>
      <c r="AR238" s="57"/>
      <c r="AS238" s="25"/>
    </row>
    <row r="239" spans="1:45" x14ac:dyDescent="0.2">
      <c r="A239" s="47" t="str">
        <f t="shared" si="43"/>
        <v>CBP_DA-42979</v>
      </c>
      <c r="B239" s="47" t="s">
        <v>155</v>
      </c>
      <c r="C239" s="62" t="s">
        <v>142</v>
      </c>
      <c r="D239" s="63">
        <v>69</v>
      </c>
      <c r="E239" s="64">
        <v>42979.210381944446</v>
      </c>
      <c r="F239" s="65">
        <v>0</v>
      </c>
      <c r="G239" s="65">
        <v>0</v>
      </c>
      <c r="H239" s="65">
        <v>0</v>
      </c>
      <c r="I239" s="65">
        <v>0</v>
      </c>
      <c r="J239" s="65">
        <v>0</v>
      </c>
      <c r="K239" s="65">
        <v>0</v>
      </c>
      <c r="L239" s="65">
        <v>0</v>
      </c>
      <c r="M239" s="65">
        <v>0</v>
      </c>
      <c r="N239" s="65">
        <v>0</v>
      </c>
      <c r="O239" s="65">
        <v>0</v>
      </c>
      <c r="P239" s="65">
        <v>0</v>
      </c>
      <c r="Q239" s="65">
        <v>6.3000001013278961E-2</v>
      </c>
      <c r="R239" s="65">
        <v>6.3000001013278961E-2</v>
      </c>
      <c r="S239" s="65">
        <v>6.3000001013278961E-2</v>
      </c>
      <c r="T239" s="65">
        <v>6.3000001013278961E-2</v>
      </c>
      <c r="U239" s="65">
        <v>6.3000001013278961E-2</v>
      </c>
      <c r="V239" s="65">
        <v>6.3000001013278961E-2</v>
      </c>
      <c r="W239" s="65">
        <v>6.3000001013278961E-2</v>
      </c>
      <c r="X239" s="65">
        <v>6.3000001013278961E-2</v>
      </c>
      <c r="Y239" s="65">
        <v>0</v>
      </c>
      <c r="Z239" s="65">
        <v>0</v>
      </c>
      <c r="AA239" s="65">
        <v>0</v>
      </c>
      <c r="AB239" s="65">
        <v>0</v>
      </c>
      <c r="AC239" s="65">
        <v>0</v>
      </c>
      <c r="AD239" s="62"/>
      <c r="AE239" s="47">
        <f>+VLOOKUP($A239,'CBP and SS Dispatched'!$A$3:$C$45,2,0)</f>
        <v>16</v>
      </c>
      <c r="AF239" s="47">
        <f>+VLOOKUP($A239,'CBP and SS Dispatched'!$A$3:$C$45,3,0)</f>
        <v>19</v>
      </c>
      <c r="AG239" s="52" t="str">
        <f t="shared" si="44"/>
        <v>HE16</v>
      </c>
      <c r="AH239" s="52" t="str">
        <f t="shared" si="45"/>
        <v>HE19</v>
      </c>
      <c r="AI239" s="52" t="str">
        <f t="shared" si="46"/>
        <v>u</v>
      </c>
      <c r="AJ239" s="52" t="str">
        <f t="shared" si="47"/>
        <v>x</v>
      </c>
      <c r="AK239" s="52">
        <v>239</v>
      </c>
      <c r="AL239" s="53">
        <f t="shared" ca="1" si="48"/>
        <v>6.3000001013278961E-2</v>
      </c>
      <c r="AM239" s="54">
        <f t="shared" si="49"/>
        <v>42979</v>
      </c>
      <c r="AO239" s="56" t="s">
        <v>346</v>
      </c>
      <c r="AP239" s="57" t="e">
        <v>#N/A</v>
      </c>
      <c r="AQ239" s="56"/>
      <c r="AR239" s="57"/>
      <c r="AS239" s="25"/>
    </row>
    <row r="240" spans="1:45" x14ac:dyDescent="0.2">
      <c r="A240" s="47" t="str">
        <f t="shared" si="43"/>
        <v>CBP_DA-42979</v>
      </c>
      <c r="B240" s="47" t="s">
        <v>155</v>
      </c>
      <c r="C240" s="62" t="s">
        <v>143</v>
      </c>
      <c r="D240" s="63">
        <v>0</v>
      </c>
      <c r="E240" s="64">
        <v>42979.210381944446</v>
      </c>
      <c r="F240" s="65">
        <v>0</v>
      </c>
      <c r="G240" s="65">
        <v>0</v>
      </c>
      <c r="H240" s="65">
        <v>0</v>
      </c>
      <c r="I240" s="65">
        <v>0</v>
      </c>
      <c r="J240" s="65">
        <v>0</v>
      </c>
      <c r="K240" s="65">
        <v>0</v>
      </c>
      <c r="L240" s="65">
        <v>0</v>
      </c>
      <c r="M240" s="65">
        <v>0</v>
      </c>
      <c r="N240" s="65">
        <v>0</v>
      </c>
      <c r="O240" s="65">
        <v>0</v>
      </c>
      <c r="P240" s="65">
        <v>0</v>
      </c>
      <c r="Q240" s="65">
        <v>0.18000000715255737</v>
      </c>
      <c r="R240" s="65">
        <v>0.18000000715255737</v>
      </c>
      <c r="S240" s="65">
        <v>0.18000000715255737</v>
      </c>
      <c r="T240" s="65">
        <v>0.18000000715255737</v>
      </c>
      <c r="U240" s="65">
        <v>0.18000000715255737</v>
      </c>
      <c r="V240" s="65">
        <v>0.18000000715255737</v>
      </c>
      <c r="W240" s="65">
        <v>0.18000000715255737</v>
      </c>
      <c r="X240" s="65">
        <v>0.18000000715255737</v>
      </c>
      <c r="Y240" s="65">
        <v>0</v>
      </c>
      <c r="Z240" s="65">
        <v>0</v>
      </c>
      <c r="AA240" s="65">
        <v>0</v>
      </c>
      <c r="AB240" s="65">
        <v>0</v>
      </c>
      <c r="AC240" s="65">
        <v>0</v>
      </c>
      <c r="AD240" s="62"/>
      <c r="AE240" s="47">
        <f>+VLOOKUP($A240,'CBP and SS Dispatched'!$A$3:$C$45,2,0)</f>
        <v>16</v>
      </c>
      <c r="AF240" s="47">
        <f>+VLOOKUP($A240,'CBP and SS Dispatched'!$A$3:$C$45,3,0)</f>
        <v>19</v>
      </c>
      <c r="AG240" s="52" t="str">
        <f t="shared" si="44"/>
        <v>HE16</v>
      </c>
      <c r="AH240" s="52" t="str">
        <f t="shared" si="45"/>
        <v>HE19</v>
      </c>
      <c r="AI240" s="52" t="str">
        <f t="shared" si="46"/>
        <v>u</v>
      </c>
      <c r="AJ240" s="52" t="str">
        <f t="shared" si="47"/>
        <v>x</v>
      </c>
      <c r="AK240" s="52">
        <v>240</v>
      </c>
      <c r="AL240" s="53">
        <f t="shared" ca="1" si="48"/>
        <v>0.18000000715255737</v>
      </c>
      <c r="AM240" s="54">
        <f t="shared" si="49"/>
        <v>42979</v>
      </c>
      <c r="AO240" s="56" t="s">
        <v>347</v>
      </c>
      <c r="AP240" s="57" t="e">
        <v>#N/A</v>
      </c>
      <c r="AQ240" s="56"/>
      <c r="AR240" s="57"/>
      <c r="AS240" s="25"/>
    </row>
    <row r="241" spans="1:45" x14ac:dyDescent="0.2">
      <c r="A241" s="47" t="str">
        <f t="shared" si="43"/>
        <v>CBP_DA-42979</v>
      </c>
      <c r="B241" s="47" t="s">
        <v>155</v>
      </c>
      <c r="C241" s="62" t="s">
        <v>144</v>
      </c>
      <c r="D241" s="63">
        <v>0</v>
      </c>
      <c r="E241" s="64">
        <v>42979.210381944446</v>
      </c>
      <c r="F241" s="65">
        <v>0</v>
      </c>
      <c r="G241" s="65">
        <v>0</v>
      </c>
      <c r="H241" s="65">
        <v>0</v>
      </c>
      <c r="I241" s="65">
        <v>0</v>
      </c>
      <c r="J241" s="65">
        <v>0</v>
      </c>
      <c r="K241" s="65">
        <v>0</v>
      </c>
      <c r="L241" s="65">
        <v>0</v>
      </c>
      <c r="M241" s="65">
        <v>0</v>
      </c>
      <c r="N241" s="65">
        <v>0</v>
      </c>
      <c r="O241" s="65">
        <v>0</v>
      </c>
      <c r="P241" s="65">
        <v>0</v>
      </c>
      <c r="Q241" s="65">
        <v>0</v>
      </c>
      <c r="R241" s="65">
        <v>0</v>
      </c>
      <c r="S241" s="65">
        <v>0</v>
      </c>
      <c r="T241" s="65">
        <v>0</v>
      </c>
      <c r="U241" s="65">
        <v>0</v>
      </c>
      <c r="V241" s="65">
        <v>0</v>
      </c>
      <c r="W241" s="65">
        <v>0</v>
      </c>
      <c r="X241" s="65">
        <v>0</v>
      </c>
      <c r="Y241" s="65">
        <v>0</v>
      </c>
      <c r="Z241" s="65">
        <v>0</v>
      </c>
      <c r="AA241" s="65">
        <v>0</v>
      </c>
      <c r="AB241" s="65">
        <v>0</v>
      </c>
      <c r="AC241" s="65">
        <v>0</v>
      </c>
      <c r="AD241" s="62"/>
      <c r="AE241" s="47">
        <f>+VLOOKUP($A241,'CBP and SS Dispatched'!$A$3:$C$45,2,0)</f>
        <v>16</v>
      </c>
      <c r="AF241" s="47">
        <f>+VLOOKUP($A241,'CBP and SS Dispatched'!$A$3:$C$45,3,0)</f>
        <v>19</v>
      </c>
      <c r="AG241" s="52" t="str">
        <f t="shared" si="44"/>
        <v>HE16</v>
      </c>
      <c r="AH241" s="52" t="str">
        <f t="shared" si="45"/>
        <v>HE19</v>
      </c>
      <c r="AI241" s="52" t="str">
        <f t="shared" si="46"/>
        <v>u</v>
      </c>
      <c r="AJ241" s="52" t="str">
        <f t="shared" si="47"/>
        <v>x</v>
      </c>
      <c r="AK241" s="52">
        <v>241</v>
      </c>
      <c r="AL241" s="53">
        <f t="shared" ca="1" si="48"/>
        <v>0</v>
      </c>
      <c r="AM241" s="54">
        <f t="shared" si="49"/>
        <v>42979</v>
      </c>
      <c r="AO241" s="56" t="s">
        <v>348</v>
      </c>
      <c r="AP241" s="57" t="e">
        <v>#N/A</v>
      </c>
      <c r="AQ241" s="56"/>
      <c r="AR241" s="57"/>
      <c r="AS241" s="25"/>
    </row>
    <row r="242" spans="1:45" x14ac:dyDescent="0.2">
      <c r="A242" s="47" t="str">
        <f t="shared" si="43"/>
        <v>CBP_DO-42979</v>
      </c>
      <c r="B242" s="47" t="s">
        <v>154</v>
      </c>
      <c r="C242" s="47" t="s">
        <v>136</v>
      </c>
      <c r="D242" s="48">
        <v>170</v>
      </c>
      <c r="E242" s="49">
        <v>42979.210381944446</v>
      </c>
      <c r="F242" s="50">
        <v>0</v>
      </c>
      <c r="G242" s="50">
        <v>0</v>
      </c>
      <c r="H242" s="50">
        <v>0</v>
      </c>
      <c r="I242" s="50">
        <v>0</v>
      </c>
      <c r="J242" s="50">
        <v>0</v>
      </c>
      <c r="K242" s="50">
        <v>0</v>
      </c>
      <c r="L242" s="50">
        <v>0</v>
      </c>
      <c r="M242" s="50">
        <v>0</v>
      </c>
      <c r="N242" s="50">
        <v>0</v>
      </c>
      <c r="O242" s="50">
        <v>0</v>
      </c>
      <c r="P242" s="50">
        <v>0</v>
      </c>
      <c r="Q242" s="50">
        <v>4.3829998970031738</v>
      </c>
      <c r="R242" s="50">
        <v>4.3829998970031738</v>
      </c>
      <c r="S242" s="50">
        <v>4.3829998970031738</v>
      </c>
      <c r="T242" s="50">
        <v>4.3829998970031738</v>
      </c>
      <c r="U242" s="50">
        <v>4.3829998970031738</v>
      </c>
      <c r="V242" s="50">
        <v>4.3829998970031738</v>
      </c>
      <c r="W242" s="50">
        <v>4.3829998970031738</v>
      </c>
      <c r="X242" s="50">
        <v>4.3829998970031738</v>
      </c>
      <c r="Y242" s="50">
        <v>0</v>
      </c>
      <c r="Z242" s="50">
        <v>0</v>
      </c>
      <c r="AA242" s="50">
        <v>0</v>
      </c>
      <c r="AB242" s="50">
        <v>0</v>
      </c>
      <c r="AC242" s="50">
        <v>0</v>
      </c>
      <c r="AD242" s="62"/>
      <c r="AE242" s="47">
        <f>+VLOOKUP($A242,'CBP and SS Dispatched'!$A$3:$C$45,2,0)</f>
        <v>16</v>
      </c>
      <c r="AF242" s="47">
        <f>+VLOOKUP($A242,'CBP and SS Dispatched'!$A$3:$C$45,3,0)</f>
        <v>19</v>
      </c>
      <c r="AG242" s="52" t="str">
        <f t="shared" si="44"/>
        <v>HE16</v>
      </c>
      <c r="AH242" s="52" t="str">
        <f t="shared" si="45"/>
        <v>HE19</v>
      </c>
      <c r="AI242" s="52" t="str">
        <f t="shared" si="46"/>
        <v>u</v>
      </c>
      <c r="AJ242" s="52" t="str">
        <f t="shared" si="47"/>
        <v>x</v>
      </c>
      <c r="AK242" s="52">
        <v>242</v>
      </c>
      <c r="AL242" s="53">
        <f t="shared" ca="1" si="48"/>
        <v>4.3829998970031738</v>
      </c>
      <c r="AM242" s="54">
        <f t="shared" si="49"/>
        <v>42979</v>
      </c>
    </row>
    <row r="243" spans="1:45" x14ac:dyDescent="0.2">
      <c r="A243" s="47" t="str">
        <f t="shared" si="43"/>
        <v>CBP_DO-42979</v>
      </c>
      <c r="B243" s="47" t="s">
        <v>154</v>
      </c>
      <c r="C243" s="47" t="s">
        <v>138</v>
      </c>
      <c r="D243" s="48">
        <v>4</v>
      </c>
      <c r="E243" s="49">
        <v>42979.210381944446</v>
      </c>
      <c r="F243" s="50">
        <v>0</v>
      </c>
      <c r="G243" s="50">
        <v>0</v>
      </c>
      <c r="H243" s="50">
        <v>0</v>
      </c>
      <c r="I243" s="50">
        <v>0</v>
      </c>
      <c r="J243" s="50">
        <v>0</v>
      </c>
      <c r="K243" s="50">
        <v>0</v>
      </c>
      <c r="L243" s="50">
        <v>0</v>
      </c>
      <c r="M243" s="50">
        <v>0</v>
      </c>
      <c r="N243" s="50">
        <v>0</v>
      </c>
      <c r="O243" s="50">
        <v>0</v>
      </c>
      <c r="P243" s="50">
        <v>0</v>
      </c>
      <c r="Q243" s="50">
        <v>0.14399999380111694</v>
      </c>
      <c r="R243" s="50">
        <v>0.14399999380111694</v>
      </c>
      <c r="S243" s="50">
        <v>0.14399999380111694</v>
      </c>
      <c r="T243" s="50">
        <v>0.14399999380111694</v>
      </c>
      <c r="U243" s="50">
        <v>0.14399999380111694</v>
      </c>
      <c r="V243" s="50">
        <v>0.14399999380111694</v>
      </c>
      <c r="W243" s="50">
        <v>0.14399999380111694</v>
      </c>
      <c r="X243" s="50">
        <v>0.14399999380111694</v>
      </c>
      <c r="Y243" s="50">
        <v>0</v>
      </c>
      <c r="Z243" s="50">
        <v>0</v>
      </c>
      <c r="AA243" s="50">
        <v>0</v>
      </c>
      <c r="AB243" s="50">
        <v>0</v>
      </c>
      <c r="AC243" s="50">
        <v>0</v>
      </c>
      <c r="AD243" s="62"/>
      <c r="AE243" s="47">
        <f>+VLOOKUP($A243,'CBP and SS Dispatched'!$A$3:$C$45,2,0)</f>
        <v>16</v>
      </c>
      <c r="AF243" s="47">
        <f>+VLOOKUP($A243,'CBP and SS Dispatched'!$A$3:$C$45,3,0)</f>
        <v>19</v>
      </c>
      <c r="AG243" s="52" t="str">
        <f t="shared" si="44"/>
        <v>HE16</v>
      </c>
      <c r="AH243" s="52" t="str">
        <f t="shared" si="45"/>
        <v>HE19</v>
      </c>
      <c r="AI243" s="52" t="str">
        <f t="shared" si="46"/>
        <v>u</v>
      </c>
      <c r="AJ243" s="52" t="str">
        <f t="shared" si="47"/>
        <v>x</v>
      </c>
      <c r="AK243" s="52">
        <v>243</v>
      </c>
      <c r="AL243" s="53">
        <f t="shared" ca="1" si="48"/>
        <v>0.14399999380111694</v>
      </c>
      <c r="AM243" s="54">
        <f t="shared" si="49"/>
        <v>42979</v>
      </c>
    </row>
    <row r="244" spans="1:45" x14ac:dyDescent="0.2">
      <c r="A244" s="47" t="str">
        <f t="shared" si="43"/>
        <v>CBP_DO-42979</v>
      </c>
      <c r="B244" s="47" t="s">
        <v>154</v>
      </c>
      <c r="C244" s="47" t="s">
        <v>141</v>
      </c>
      <c r="D244" s="48">
        <v>0</v>
      </c>
      <c r="E244" s="49">
        <v>42979.210381944446</v>
      </c>
      <c r="F244" s="50">
        <v>0</v>
      </c>
      <c r="G244" s="50">
        <v>0</v>
      </c>
      <c r="H244" s="50">
        <v>0</v>
      </c>
      <c r="I244" s="50">
        <v>0</v>
      </c>
      <c r="J244" s="50">
        <v>0</v>
      </c>
      <c r="K244" s="50">
        <v>0</v>
      </c>
      <c r="L244" s="50">
        <v>0</v>
      </c>
      <c r="M244" s="50">
        <v>0</v>
      </c>
      <c r="N244" s="50">
        <v>0</v>
      </c>
      <c r="O244" s="50">
        <v>0</v>
      </c>
      <c r="P244" s="50">
        <v>0</v>
      </c>
      <c r="Q244" s="50">
        <v>0</v>
      </c>
      <c r="R244" s="50">
        <v>0</v>
      </c>
      <c r="S244" s="50">
        <v>0</v>
      </c>
      <c r="T244" s="50">
        <v>0</v>
      </c>
      <c r="U244" s="50">
        <v>0</v>
      </c>
      <c r="V244" s="50">
        <v>0</v>
      </c>
      <c r="W244" s="50">
        <v>0</v>
      </c>
      <c r="X244" s="50">
        <v>0</v>
      </c>
      <c r="Y244" s="50">
        <v>0</v>
      </c>
      <c r="Z244" s="50">
        <v>0</v>
      </c>
      <c r="AA244" s="50">
        <v>0</v>
      </c>
      <c r="AB244" s="50">
        <v>0</v>
      </c>
      <c r="AC244" s="50">
        <v>0</v>
      </c>
      <c r="AD244" s="62"/>
      <c r="AE244" s="47">
        <f>+VLOOKUP($A244,'CBP and SS Dispatched'!$A$3:$C$45,2,0)</f>
        <v>16</v>
      </c>
      <c r="AF244" s="47">
        <f>+VLOOKUP($A244,'CBP and SS Dispatched'!$A$3:$C$45,3,0)</f>
        <v>19</v>
      </c>
      <c r="AG244" s="52" t="str">
        <f t="shared" si="44"/>
        <v>HE16</v>
      </c>
      <c r="AH244" s="52" t="str">
        <f t="shared" si="45"/>
        <v>HE19</v>
      </c>
      <c r="AI244" s="52" t="str">
        <f t="shared" si="46"/>
        <v>u</v>
      </c>
      <c r="AJ244" s="52" t="str">
        <f t="shared" si="47"/>
        <v>x</v>
      </c>
      <c r="AK244" s="52">
        <v>244</v>
      </c>
      <c r="AL244" s="53">
        <f t="shared" ca="1" si="48"/>
        <v>0</v>
      </c>
      <c r="AM244" s="54">
        <f t="shared" si="49"/>
        <v>42979</v>
      </c>
    </row>
    <row r="245" spans="1:45" x14ac:dyDescent="0.2">
      <c r="A245" s="47" t="str">
        <f t="shared" si="43"/>
        <v>CBP_DA-43031</v>
      </c>
      <c r="B245" s="47" t="s">
        <v>155</v>
      </c>
      <c r="C245" s="66" t="s">
        <v>142</v>
      </c>
      <c r="D245" s="66">
        <v>69</v>
      </c>
      <c r="E245" s="78">
        <v>43031.211018518516</v>
      </c>
      <c r="F245" s="69">
        <v>0</v>
      </c>
      <c r="G245" s="69">
        <v>0</v>
      </c>
      <c r="H245" s="69">
        <v>0</v>
      </c>
      <c r="I245" s="69">
        <v>0</v>
      </c>
      <c r="J245" s="69">
        <v>0</v>
      </c>
      <c r="K245" s="69">
        <v>0</v>
      </c>
      <c r="L245" s="69">
        <v>0</v>
      </c>
      <c r="M245" s="69">
        <v>0</v>
      </c>
      <c r="N245" s="69">
        <v>0</v>
      </c>
      <c r="O245" s="69">
        <v>0</v>
      </c>
      <c r="P245" s="69">
        <v>0</v>
      </c>
      <c r="Q245" s="69">
        <v>3.7799999117851257E-2</v>
      </c>
      <c r="R245" s="69">
        <v>3.7799999117851257E-2</v>
      </c>
      <c r="S245" s="69">
        <v>3.7799999117851257E-2</v>
      </c>
      <c r="T245" s="69">
        <v>3.7799999117851257E-2</v>
      </c>
      <c r="U245" s="69">
        <v>3.7799999117851257E-2</v>
      </c>
      <c r="V245" s="69">
        <v>3.7799999117851257E-2</v>
      </c>
      <c r="W245" s="69">
        <v>3.7799999117851257E-2</v>
      </c>
      <c r="X245" s="69">
        <v>3.7799999117851257E-2</v>
      </c>
      <c r="Y245" s="69">
        <v>0</v>
      </c>
      <c r="Z245" s="69">
        <v>0</v>
      </c>
      <c r="AA245" s="69">
        <v>0</v>
      </c>
      <c r="AB245" s="69">
        <v>0</v>
      </c>
      <c r="AC245" s="69">
        <v>0</v>
      </c>
      <c r="AD245" s="62"/>
      <c r="AE245" s="47">
        <f>+VLOOKUP($A245,'CBP and SS Dispatched'!$A$3:$C$45,2,0)</f>
        <v>17</v>
      </c>
      <c r="AF245" s="47">
        <f>+VLOOKUP($A245,'CBP and SS Dispatched'!$A$3:$C$45,3,0)</f>
        <v>19</v>
      </c>
      <c r="AG245" s="52" t="str">
        <f t="shared" si="44"/>
        <v>HE17</v>
      </c>
      <c r="AH245" s="52" t="str">
        <f t="shared" si="45"/>
        <v>HE19</v>
      </c>
      <c r="AI245" s="52" t="str">
        <f t="shared" si="46"/>
        <v>v</v>
      </c>
      <c r="AJ245" s="52" t="str">
        <f t="shared" si="47"/>
        <v>x</v>
      </c>
      <c r="AK245" s="52">
        <v>245</v>
      </c>
      <c r="AL245" s="53">
        <f t="shared" ca="1" si="48"/>
        <v>3.7799999117851257E-2</v>
      </c>
      <c r="AM245" s="54">
        <f t="shared" si="49"/>
        <v>43031</v>
      </c>
    </row>
    <row r="246" spans="1:45" x14ac:dyDescent="0.2">
      <c r="A246" s="47" t="str">
        <f t="shared" si="43"/>
        <v>CBP_DA-43031</v>
      </c>
      <c r="B246" s="47" t="s">
        <v>155</v>
      </c>
      <c r="C246" s="66" t="s">
        <v>143</v>
      </c>
      <c r="D246" s="66">
        <v>0</v>
      </c>
      <c r="E246" s="78">
        <v>43031.211018518516</v>
      </c>
      <c r="F246" s="69">
        <v>0</v>
      </c>
      <c r="G246" s="69">
        <v>0</v>
      </c>
      <c r="H246" s="69">
        <v>0</v>
      </c>
      <c r="I246" s="69">
        <v>0</v>
      </c>
      <c r="J246" s="69">
        <v>0</v>
      </c>
      <c r="K246" s="69">
        <v>0</v>
      </c>
      <c r="L246" s="69">
        <v>0</v>
      </c>
      <c r="M246" s="69">
        <v>0</v>
      </c>
      <c r="N246" s="69">
        <v>0</v>
      </c>
      <c r="O246" s="69">
        <v>0</v>
      </c>
      <c r="P246" s="69">
        <v>0</v>
      </c>
      <c r="Q246" s="69">
        <v>0.18143999576568604</v>
      </c>
      <c r="R246" s="69">
        <v>0.18143999576568604</v>
      </c>
      <c r="S246" s="69">
        <v>0.18143999576568604</v>
      </c>
      <c r="T246" s="69">
        <v>0.18143999576568604</v>
      </c>
      <c r="U246" s="69">
        <v>0.18143999576568604</v>
      </c>
      <c r="V246" s="69">
        <v>0.18143999576568604</v>
      </c>
      <c r="W246" s="69">
        <v>0.18143999576568604</v>
      </c>
      <c r="X246" s="69">
        <v>0.18143999576568604</v>
      </c>
      <c r="Y246" s="69">
        <v>0</v>
      </c>
      <c r="Z246" s="69">
        <v>0</v>
      </c>
      <c r="AA246" s="69">
        <v>0</v>
      </c>
      <c r="AB246" s="69">
        <v>0</v>
      </c>
      <c r="AC246" s="69">
        <v>0</v>
      </c>
      <c r="AD246" s="62"/>
      <c r="AE246" s="47">
        <f>+VLOOKUP($A246,'CBP and SS Dispatched'!$A$3:$C$45,2,0)</f>
        <v>17</v>
      </c>
      <c r="AF246" s="47">
        <f>+VLOOKUP($A246,'CBP and SS Dispatched'!$A$3:$C$45,3,0)</f>
        <v>19</v>
      </c>
      <c r="AG246" s="52" t="str">
        <f t="shared" si="44"/>
        <v>HE17</v>
      </c>
      <c r="AH246" s="52" t="str">
        <f t="shared" si="45"/>
        <v>HE19</v>
      </c>
      <c r="AI246" s="52" t="str">
        <f t="shared" si="46"/>
        <v>v</v>
      </c>
      <c r="AJ246" s="52" t="str">
        <f t="shared" si="47"/>
        <v>x</v>
      </c>
      <c r="AK246" s="52">
        <v>246</v>
      </c>
      <c r="AL246" s="53">
        <f t="shared" ca="1" si="48"/>
        <v>0.18143999576568604</v>
      </c>
      <c r="AM246" s="54">
        <f t="shared" si="49"/>
        <v>43031</v>
      </c>
    </row>
    <row r="247" spans="1:45" x14ac:dyDescent="0.2">
      <c r="A247" s="47" t="str">
        <f t="shared" si="43"/>
        <v>CBP_DA-43031</v>
      </c>
      <c r="B247" s="47" t="s">
        <v>155</v>
      </c>
      <c r="C247" s="66" t="s">
        <v>144</v>
      </c>
      <c r="D247" s="66">
        <v>0</v>
      </c>
      <c r="E247" s="78">
        <v>43031.211018518516</v>
      </c>
      <c r="F247" s="69">
        <v>0</v>
      </c>
      <c r="G247" s="69">
        <v>0</v>
      </c>
      <c r="H247" s="69">
        <v>0</v>
      </c>
      <c r="I247" s="69">
        <v>0</v>
      </c>
      <c r="J247" s="69">
        <v>0</v>
      </c>
      <c r="K247" s="69">
        <v>0</v>
      </c>
      <c r="L247" s="69">
        <v>0</v>
      </c>
      <c r="M247" s="69">
        <v>0</v>
      </c>
      <c r="N247" s="69">
        <v>0</v>
      </c>
      <c r="O247" s="69">
        <v>0</v>
      </c>
      <c r="P247" s="69">
        <v>0</v>
      </c>
      <c r="Q247" s="69">
        <v>0</v>
      </c>
      <c r="R247" s="69">
        <v>0</v>
      </c>
      <c r="S247" s="69">
        <v>0</v>
      </c>
      <c r="T247" s="69">
        <v>0</v>
      </c>
      <c r="U247" s="69">
        <v>0</v>
      </c>
      <c r="V247" s="69">
        <v>0</v>
      </c>
      <c r="W247" s="69">
        <v>0</v>
      </c>
      <c r="X247" s="69">
        <v>0</v>
      </c>
      <c r="Y247" s="69">
        <v>0</v>
      </c>
      <c r="Z247" s="69">
        <v>0</v>
      </c>
      <c r="AA247" s="69">
        <v>0</v>
      </c>
      <c r="AB247" s="69">
        <v>0</v>
      </c>
      <c r="AC247" s="69">
        <v>0</v>
      </c>
      <c r="AD247" s="62"/>
      <c r="AE247" s="47">
        <f>+VLOOKUP($A247,'CBP and SS Dispatched'!$A$3:$C$45,2,0)</f>
        <v>17</v>
      </c>
      <c r="AF247" s="47">
        <f>+VLOOKUP($A247,'CBP and SS Dispatched'!$A$3:$C$45,3,0)</f>
        <v>19</v>
      </c>
      <c r="AG247" s="52" t="str">
        <f t="shared" si="44"/>
        <v>HE17</v>
      </c>
      <c r="AH247" s="52" t="str">
        <f t="shared" si="45"/>
        <v>HE19</v>
      </c>
      <c r="AI247" s="52" t="str">
        <f t="shared" si="46"/>
        <v>v</v>
      </c>
      <c r="AJ247" s="52" t="str">
        <f t="shared" si="47"/>
        <v>x</v>
      </c>
      <c r="AK247" s="52">
        <v>247</v>
      </c>
      <c r="AL247" s="53">
        <f t="shared" ca="1" si="48"/>
        <v>0</v>
      </c>
      <c r="AM247" s="54">
        <f t="shared" si="49"/>
        <v>43031</v>
      </c>
    </row>
    <row r="248" spans="1:45" x14ac:dyDescent="0.2">
      <c r="A248" s="47" t="str">
        <f t="shared" si="43"/>
        <v>CBP_DO-43031</v>
      </c>
      <c r="B248" s="47" t="s">
        <v>154</v>
      </c>
      <c r="C248" s="66" t="s">
        <v>136</v>
      </c>
      <c r="D248" s="67">
        <v>170</v>
      </c>
      <c r="E248" s="78">
        <v>43031.211018518516</v>
      </c>
      <c r="F248" s="69">
        <v>0</v>
      </c>
      <c r="G248" s="69">
        <v>0</v>
      </c>
      <c r="H248" s="69">
        <v>0</v>
      </c>
      <c r="I248" s="69">
        <v>0</v>
      </c>
      <c r="J248" s="69">
        <v>0</v>
      </c>
      <c r="K248" s="69">
        <v>0</v>
      </c>
      <c r="L248" s="69">
        <v>0</v>
      </c>
      <c r="M248" s="69">
        <v>0</v>
      </c>
      <c r="N248" s="69">
        <v>0</v>
      </c>
      <c r="O248" s="69">
        <v>0</v>
      </c>
      <c r="P248" s="69">
        <v>0</v>
      </c>
      <c r="Q248" s="69">
        <v>4.1159701347351074</v>
      </c>
      <c r="R248" s="69">
        <v>4.1159701347351074</v>
      </c>
      <c r="S248" s="69">
        <v>4.1159701347351074</v>
      </c>
      <c r="T248" s="69">
        <v>4.1159701347351074</v>
      </c>
      <c r="U248" s="69">
        <v>4.1159701347351074</v>
      </c>
      <c r="V248" s="69">
        <v>4.1159701347351074</v>
      </c>
      <c r="W248" s="69">
        <v>4.1159701347351074</v>
      </c>
      <c r="X248" s="69">
        <v>4.1159701347351074</v>
      </c>
      <c r="Y248" s="69">
        <v>0</v>
      </c>
      <c r="Z248" s="69">
        <v>0</v>
      </c>
      <c r="AA248" s="69">
        <v>0</v>
      </c>
      <c r="AB248" s="69">
        <v>0</v>
      </c>
      <c r="AC248" s="69">
        <v>0</v>
      </c>
      <c r="AD248" s="62"/>
      <c r="AE248" s="47">
        <f>+VLOOKUP($A248,'CBP and SS Dispatched'!$A$3:$C$45,2,0)</f>
        <v>18</v>
      </c>
      <c r="AF248" s="47">
        <f>+VLOOKUP($A248,'CBP and SS Dispatched'!$A$3:$C$45,3,0)</f>
        <v>19</v>
      </c>
      <c r="AG248" s="52" t="str">
        <f t="shared" si="44"/>
        <v>HE18</v>
      </c>
      <c r="AH248" s="52" t="str">
        <f t="shared" si="45"/>
        <v>HE19</v>
      </c>
      <c r="AI248" s="52" t="str">
        <f t="shared" si="46"/>
        <v>w</v>
      </c>
      <c r="AJ248" s="52" t="str">
        <f t="shared" si="47"/>
        <v>x</v>
      </c>
      <c r="AK248" s="52">
        <v>248</v>
      </c>
      <c r="AL248" s="53">
        <f t="shared" ca="1" si="48"/>
        <v>4.1159701347351074</v>
      </c>
      <c r="AM248" s="54">
        <f t="shared" si="49"/>
        <v>43031</v>
      </c>
    </row>
    <row r="249" spans="1:45" x14ac:dyDescent="0.2">
      <c r="A249" s="47" t="str">
        <f t="shared" si="43"/>
        <v>CBP_DO-43031</v>
      </c>
      <c r="B249" s="47" t="s">
        <v>154</v>
      </c>
      <c r="C249" s="66" t="s">
        <v>138</v>
      </c>
      <c r="D249" s="67">
        <v>4</v>
      </c>
      <c r="E249" s="78">
        <v>43031.211018518516</v>
      </c>
      <c r="F249" s="69">
        <v>0</v>
      </c>
      <c r="G249" s="69">
        <v>0</v>
      </c>
      <c r="H249" s="69">
        <v>0</v>
      </c>
      <c r="I249" s="69">
        <v>0</v>
      </c>
      <c r="J249" s="69">
        <v>0</v>
      </c>
      <c r="K249" s="69">
        <v>0</v>
      </c>
      <c r="L249" s="69">
        <v>0</v>
      </c>
      <c r="M249" s="69">
        <v>0</v>
      </c>
      <c r="N249" s="69">
        <v>0</v>
      </c>
      <c r="O249" s="69">
        <v>0</v>
      </c>
      <c r="P249" s="69">
        <v>0</v>
      </c>
      <c r="Q249" s="69">
        <v>0.14399999380111694</v>
      </c>
      <c r="R249" s="69">
        <v>0.14399999380111694</v>
      </c>
      <c r="S249" s="69">
        <v>0.14399999380111694</v>
      </c>
      <c r="T249" s="69">
        <v>0.14399999380111694</v>
      </c>
      <c r="U249" s="69">
        <v>0.14399999380111694</v>
      </c>
      <c r="V249" s="69">
        <v>0.14399999380111694</v>
      </c>
      <c r="W249" s="69">
        <v>0.14399999380111694</v>
      </c>
      <c r="X249" s="69">
        <v>0.14399999380111694</v>
      </c>
      <c r="Y249" s="69">
        <v>0</v>
      </c>
      <c r="Z249" s="69">
        <v>0</v>
      </c>
      <c r="AA249" s="69">
        <v>0</v>
      </c>
      <c r="AB249" s="69">
        <v>0</v>
      </c>
      <c r="AC249" s="69">
        <v>0</v>
      </c>
      <c r="AD249" s="62"/>
      <c r="AE249" s="47">
        <f>+VLOOKUP($A249,'CBP and SS Dispatched'!$A$3:$C$45,2,0)</f>
        <v>18</v>
      </c>
      <c r="AF249" s="47">
        <f>+VLOOKUP($A249,'CBP and SS Dispatched'!$A$3:$C$45,3,0)</f>
        <v>19</v>
      </c>
      <c r="AG249" s="52" t="str">
        <f t="shared" si="44"/>
        <v>HE18</v>
      </c>
      <c r="AH249" s="52" t="str">
        <f t="shared" si="45"/>
        <v>HE19</v>
      </c>
      <c r="AI249" s="52" t="str">
        <f t="shared" si="46"/>
        <v>w</v>
      </c>
      <c r="AJ249" s="52" t="str">
        <f t="shared" si="47"/>
        <v>x</v>
      </c>
      <c r="AK249" s="52">
        <v>249</v>
      </c>
      <c r="AL249" s="53">
        <f t="shared" ca="1" si="48"/>
        <v>0.14399999380111694</v>
      </c>
      <c r="AM249" s="54">
        <f t="shared" si="49"/>
        <v>43031</v>
      </c>
    </row>
    <row r="250" spans="1:45" x14ac:dyDescent="0.2">
      <c r="A250" s="47" t="str">
        <f t="shared" si="43"/>
        <v>CBP_DO-43031</v>
      </c>
      <c r="B250" s="47" t="s">
        <v>154</v>
      </c>
      <c r="C250" s="66" t="s">
        <v>141</v>
      </c>
      <c r="D250" s="67">
        <v>0</v>
      </c>
      <c r="E250" s="78">
        <v>43031.211018518516</v>
      </c>
      <c r="F250" s="69">
        <v>0</v>
      </c>
      <c r="G250" s="69">
        <v>0</v>
      </c>
      <c r="H250" s="69">
        <v>0</v>
      </c>
      <c r="I250" s="69">
        <v>0</v>
      </c>
      <c r="J250" s="69">
        <v>0</v>
      </c>
      <c r="K250" s="69">
        <v>0</v>
      </c>
      <c r="L250" s="69">
        <v>0</v>
      </c>
      <c r="M250" s="69">
        <v>0</v>
      </c>
      <c r="N250" s="69">
        <v>0</v>
      </c>
      <c r="O250" s="69">
        <v>0</v>
      </c>
      <c r="P250" s="69">
        <v>0</v>
      </c>
      <c r="Q250" s="69">
        <v>0</v>
      </c>
      <c r="R250" s="69">
        <v>0</v>
      </c>
      <c r="S250" s="69">
        <v>0</v>
      </c>
      <c r="T250" s="69">
        <v>0</v>
      </c>
      <c r="U250" s="69">
        <v>0</v>
      </c>
      <c r="V250" s="69">
        <v>0</v>
      </c>
      <c r="W250" s="69">
        <v>0</v>
      </c>
      <c r="X250" s="69">
        <v>0</v>
      </c>
      <c r="Y250" s="69">
        <v>0</v>
      </c>
      <c r="Z250" s="69">
        <v>0</v>
      </c>
      <c r="AA250" s="69">
        <v>0</v>
      </c>
      <c r="AB250" s="69">
        <v>0</v>
      </c>
      <c r="AC250" s="69">
        <v>0</v>
      </c>
      <c r="AD250" s="62"/>
      <c r="AE250" s="47">
        <f>+VLOOKUP($A250,'CBP and SS Dispatched'!$A$3:$C$45,2,0)</f>
        <v>18</v>
      </c>
      <c r="AF250" s="47">
        <f>+VLOOKUP($A250,'CBP and SS Dispatched'!$A$3:$C$45,3,0)</f>
        <v>19</v>
      </c>
      <c r="AG250" s="52" t="str">
        <f t="shared" si="44"/>
        <v>HE18</v>
      </c>
      <c r="AH250" s="52" t="str">
        <f t="shared" si="45"/>
        <v>HE19</v>
      </c>
      <c r="AI250" s="52" t="str">
        <f t="shared" si="46"/>
        <v>w</v>
      </c>
      <c r="AJ250" s="52" t="str">
        <f t="shared" si="47"/>
        <v>x</v>
      </c>
      <c r="AK250" s="52">
        <v>250</v>
      </c>
      <c r="AL250" s="53">
        <f t="shared" ca="1" si="48"/>
        <v>0</v>
      </c>
      <c r="AM250" s="54">
        <f t="shared" si="49"/>
        <v>43031</v>
      </c>
    </row>
    <row r="251" spans="1:45" x14ac:dyDescent="0.2">
      <c r="A251" s="47" t="str">
        <f t="shared" si="43"/>
        <v>CBP_DA-43032</v>
      </c>
      <c r="B251" s="47" t="s">
        <v>155</v>
      </c>
      <c r="C251" s="47" t="s">
        <v>142</v>
      </c>
      <c r="D251" s="47">
        <v>69</v>
      </c>
      <c r="E251" s="49">
        <v>43032.211331018516</v>
      </c>
      <c r="F251" s="50">
        <v>0</v>
      </c>
      <c r="G251" s="50">
        <v>0</v>
      </c>
      <c r="H251" s="50">
        <v>0</v>
      </c>
      <c r="I251" s="50">
        <v>0</v>
      </c>
      <c r="J251" s="50">
        <v>0</v>
      </c>
      <c r="K251" s="50">
        <v>0</v>
      </c>
      <c r="L251" s="50">
        <v>0</v>
      </c>
      <c r="M251" s="50">
        <v>0</v>
      </c>
      <c r="N251" s="50">
        <v>0</v>
      </c>
      <c r="O251" s="50">
        <v>0</v>
      </c>
      <c r="P251" s="50">
        <v>0</v>
      </c>
      <c r="Q251" s="50">
        <v>3.7799999117851257E-2</v>
      </c>
      <c r="R251" s="50">
        <v>3.7799999117851257E-2</v>
      </c>
      <c r="S251" s="50">
        <v>3.7799999117851257E-2</v>
      </c>
      <c r="T251" s="50">
        <v>3.7799999117851257E-2</v>
      </c>
      <c r="U251" s="50">
        <v>3.7799999117851257E-2</v>
      </c>
      <c r="V251" s="50">
        <v>3.7799999117851257E-2</v>
      </c>
      <c r="W251" s="50">
        <v>3.7799999117851257E-2</v>
      </c>
      <c r="X251" s="50">
        <v>3.7799999117851257E-2</v>
      </c>
      <c r="Y251" s="50">
        <v>0</v>
      </c>
      <c r="Z251" s="50">
        <v>0</v>
      </c>
      <c r="AA251" s="50">
        <v>0</v>
      </c>
      <c r="AB251" s="50">
        <v>0</v>
      </c>
      <c r="AC251" s="50">
        <v>0</v>
      </c>
      <c r="AD251" s="62"/>
      <c r="AE251" s="47">
        <f>+VLOOKUP($A251,'CBP and SS Dispatched'!$A$3:$C$45,2,0)</f>
        <v>16</v>
      </c>
      <c r="AF251" s="47">
        <f>+VLOOKUP($A251,'CBP and SS Dispatched'!$A$3:$C$45,3,0)</f>
        <v>19</v>
      </c>
      <c r="AG251" s="52" t="str">
        <f t="shared" si="44"/>
        <v>HE16</v>
      </c>
      <c r="AH251" s="52" t="str">
        <f t="shared" si="45"/>
        <v>HE19</v>
      </c>
      <c r="AI251" s="52" t="str">
        <f t="shared" si="46"/>
        <v>u</v>
      </c>
      <c r="AJ251" s="52" t="str">
        <f t="shared" si="47"/>
        <v>x</v>
      </c>
      <c r="AK251" s="52">
        <v>251</v>
      </c>
      <c r="AL251" s="53">
        <f t="shared" ca="1" si="48"/>
        <v>3.7799999117851257E-2</v>
      </c>
      <c r="AM251" s="54">
        <f t="shared" si="49"/>
        <v>43032</v>
      </c>
    </row>
    <row r="252" spans="1:45" x14ac:dyDescent="0.2">
      <c r="A252" s="47" t="str">
        <f t="shared" si="43"/>
        <v>CBP_DA-43032</v>
      </c>
      <c r="B252" s="47" t="s">
        <v>155</v>
      </c>
      <c r="C252" s="47" t="s">
        <v>143</v>
      </c>
      <c r="D252" s="47">
        <v>0</v>
      </c>
      <c r="E252" s="49">
        <v>43032.211331018516</v>
      </c>
      <c r="F252" s="50">
        <v>0</v>
      </c>
      <c r="G252" s="50">
        <v>0</v>
      </c>
      <c r="H252" s="50">
        <v>0</v>
      </c>
      <c r="I252" s="50">
        <v>0</v>
      </c>
      <c r="J252" s="50">
        <v>0</v>
      </c>
      <c r="K252" s="50">
        <v>0</v>
      </c>
      <c r="L252" s="50">
        <v>0</v>
      </c>
      <c r="M252" s="50">
        <v>0</v>
      </c>
      <c r="N252" s="50">
        <v>0</v>
      </c>
      <c r="O252" s="50">
        <v>0</v>
      </c>
      <c r="P252" s="50">
        <v>0</v>
      </c>
      <c r="Q252" s="50">
        <v>0.18143999576568604</v>
      </c>
      <c r="R252" s="50">
        <v>0.18143999576568604</v>
      </c>
      <c r="S252" s="50">
        <v>0.18143999576568604</v>
      </c>
      <c r="T252" s="50">
        <v>0.18143999576568604</v>
      </c>
      <c r="U252" s="50">
        <v>0.18143999576568604</v>
      </c>
      <c r="V252" s="50">
        <v>0.18143999576568604</v>
      </c>
      <c r="W252" s="50">
        <v>0.18143999576568604</v>
      </c>
      <c r="X252" s="50">
        <v>0.18143999576568604</v>
      </c>
      <c r="Y252" s="50">
        <v>0</v>
      </c>
      <c r="Z252" s="50">
        <v>0</v>
      </c>
      <c r="AA252" s="50">
        <v>0</v>
      </c>
      <c r="AB252" s="50">
        <v>0</v>
      </c>
      <c r="AC252" s="50">
        <v>0</v>
      </c>
      <c r="AD252" s="62"/>
      <c r="AE252" s="47">
        <f>+VLOOKUP($A252,'CBP and SS Dispatched'!$A$3:$C$45,2,0)</f>
        <v>16</v>
      </c>
      <c r="AF252" s="47">
        <f>+VLOOKUP($A252,'CBP and SS Dispatched'!$A$3:$C$45,3,0)</f>
        <v>19</v>
      </c>
      <c r="AG252" s="52" t="str">
        <f t="shared" si="44"/>
        <v>HE16</v>
      </c>
      <c r="AH252" s="52" t="str">
        <f t="shared" si="45"/>
        <v>HE19</v>
      </c>
      <c r="AI252" s="52" t="str">
        <f t="shared" si="46"/>
        <v>u</v>
      </c>
      <c r="AJ252" s="52" t="str">
        <f t="shared" si="47"/>
        <v>x</v>
      </c>
      <c r="AK252" s="52">
        <v>252</v>
      </c>
      <c r="AL252" s="53">
        <f t="shared" ca="1" si="48"/>
        <v>0.18143999576568604</v>
      </c>
      <c r="AM252" s="54">
        <f t="shared" si="49"/>
        <v>43032</v>
      </c>
    </row>
    <row r="253" spans="1:45" x14ac:dyDescent="0.2">
      <c r="A253" s="47" t="str">
        <f t="shared" si="43"/>
        <v>CBP_DA-43032</v>
      </c>
      <c r="B253" s="47" t="s">
        <v>155</v>
      </c>
      <c r="C253" s="47" t="s">
        <v>144</v>
      </c>
      <c r="D253" s="47">
        <v>0</v>
      </c>
      <c r="E253" s="49">
        <v>43032.211331018516</v>
      </c>
      <c r="F253" s="50">
        <v>0</v>
      </c>
      <c r="G253" s="50">
        <v>0</v>
      </c>
      <c r="H253" s="50">
        <v>0</v>
      </c>
      <c r="I253" s="50">
        <v>0</v>
      </c>
      <c r="J253" s="50">
        <v>0</v>
      </c>
      <c r="K253" s="50">
        <v>0</v>
      </c>
      <c r="L253" s="50">
        <v>0</v>
      </c>
      <c r="M253" s="50">
        <v>0</v>
      </c>
      <c r="N253" s="50">
        <v>0</v>
      </c>
      <c r="O253" s="50">
        <v>0</v>
      </c>
      <c r="P253" s="50">
        <v>0</v>
      </c>
      <c r="Q253" s="50">
        <v>0</v>
      </c>
      <c r="R253" s="50">
        <v>0</v>
      </c>
      <c r="S253" s="50">
        <v>0</v>
      </c>
      <c r="T253" s="50">
        <v>0</v>
      </c>
      <c r="U253" s="50">
        <v>0</v>
      </c>
      <c r="V253" s="50">
        <v>0</v>
      </c>
      <c r="W253" s="50">
        <v>0</v>
      </c>
      <c r="X253" s="50">
        <v>0</v>
      </c>
      <c r="Y253" s="50">
        <v>0</v>
      </c>
      <c r="Z253" s="50">
        <v>0</v>
      </c>
      <c r="AA253" s="50">
        <v>0</v>
      </c>
      <c r="AB253" s="50">
        <v>0</v>
      </c>
      <c r="AC253" s="50">
        <v>0</v>
      </c>
      <c r="AD253" s="62"/>
      <c r="AE253" s="47">
        <f>+VLOOKUP($A253,'CBP and SS Dispatched'!$A$3:$C$45,2,0)</f>
        <v>16</v>
      </c>
      <c r="AF253" s="47">
        <f>+VLOOKUP($A253,'CBP and SS Dispatched'!$A$3:$C$45,3,0)</f>
        <v>19</v>
      </c>
      <c r="AG253" s="52" t="str">
        <f t="shared" si="44"/>
        <v>HE16</v>
      </c>
      <c r="AH253" s="52" t="str">
        <f t="shared" si="45"/>
        <v>HE19</v>
      </c>
      <c r="AI253" s="52" t="str">
        <f t="shared" si="46"/>
        <v>u</v>
      </c>
      <c r="AJ253" s="52" t="str">
        <f t="shared" si="47"/>
        <v>x</v>
      </c>
      <c r="AK253" s="52">
        <v>253</v>
      </c>
      <c r="AL253" s="53">
        <f t="shared" ca="1" si="48"/>
        <v>0</v>
      </c>
      <c r="AM253" s="54">
        <f t="shared" si="49"/>
        <v>43032</v>
      </c>
    </row>
    <row r="254" spans="1:45" x14ac:dyDescent="0.2">
      <c r="A254" s="47" t="str">
        <f t="shared" si="43"/>
        <v>CBP_DO-43032</v>
      </c>
      <c r="B254" s="47" t="s">
        <v>154</v>
      </c>
      <c r="C254" s="47" t="s">
        <v>136</v>
      </c>
      <c r="D254" s="48">
        <v>170</v>
      </c>
      <c r="E254" s="49">
        <v>43032.211331018516</v>
      </c>
      <c r="F254" s="50">
        <v>0</v>
      </c>
      <c r="G254" s="50">
        <v>0</v>
      </c>
      <c r="H254" s="50">
        <v>0</v>
      </c>
      <c r="I254" s="50">
        <v>0</v>
      </c>
      <c r="J254" s="50">
        <v>0</v>
      </c>
      <c r="K254" s="50">
        <v>0</v>
      </c>
      <c r="L254" s="50">
        <v>0</v>
      </c>
      <c r="M254" s="50">
        <v>0</v>
      </c>
      <c r="N254" s="50">
        <v>0</v>
      </c>
      <c r="O254" s="50">
        <v>0</v>
      </c>
      <c r="P254" s="50">
        <v>0</v>
      </c>
      <c r="Q254" s="50">
        <v>4.1159701347351074</v>
      </c>
      <c r="R254" s="50">
        <v>4.1159701347351074</v>
      </c>
      <c r="S254" s="50">
        <v>4.1159701347351074</v>
      </c>
      <c r="T254" s="50">
        <v>4.1159701347351074</v>
      </c>
      <c r="U254" s="50">
        <v>4.1159701347351074</v>
      </c>
      <c r="V254" s="50">
        <v>4.1159701347351074</v>
      </c>
      <c r="W254" s="50">
        <v>4.1159701347351074</v>
      </c>
      <c r="X254" s="50">
        <v>4.1159701347351074</v>
      </c>
      <c r="Y254" s="50">
        <v>0</v>
      </c>
      <c r="Z254" s="50">
        <v>0</v>
      </c>
      <c r="AA254" s="50">
        <v>0</v>
      </c>
      <c r="AB254" s="50">
        <v>0</v>
      </c>
      <c r="AC254" s="50">
        <v>0</v>
      </c>
      <c r="AD254" s="62"/>
      <c r="AE254" s="47">
        <f>+VLOOKUP($A254,'CBP and SS Dispatched'!$A$3:$C$45,2,0)</f>
        <v>16</v>
      </c>
      <c r="AF254" s="47">
        <f>+VLOOKUP($A254,'CBP and SS Dispatched'!$A$3:$C$45,3,0)</f>
        <v>19</v>
      </c>
      <c r="AG254" s="52" t="str">
        <f t="shared" si="44"/>
        <v>HE16</v>
      </c>
      <c r="AH254" s="52" t="str">
        <f t="shared" si="45"/>
        <v>HE19</v>
      </c>
      <c r="AI254" s="52" t="str">
        <f t="shared" si="46"/>
        <v>u</v>
      </c>
      <c r="AJ254" s="52" t="str">
        <f t="shared" si="47"/>
        <v>x</v>
      </c>
      <c r="AK254" s="52">
        <v>254</v>
      </c>
      <c r="AL254" s="53">
        <f t="shared" ca="1" si="48"/>
        <v>4.1159701347351074</v>
      </c>
      <c r="AM254" s="54">
        <f t="shared" si="49"/>
        <v>43032</v>
      </c>
    </row>
    <row r="255" spans="1:45" x14ac:dyDescent="0.2">
      <c r="A255" s="47" t="str">
        <f t="shared" si="43"/>
        <v>CBP_DO-43032</v>
      </c>
      <c r="B255" s="47" t="s">
        <v>154</v>
      </c>
      <c r="C255" s="47" t="s">
        <v>138</v>
      </c>
      <c r="D255" s="48">
        <v>4</v>
      </c>
      <c r="E255" s="49">
        <v>43032.211331018516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0.14399999380111694</v>
      </c>
      <c r="R255" s="50">
        <v>0.14399999380111694</v>
      </c>
      <c r="S255" s="50">
        <v>0.14399999380111694</v>
      </c>
      <c r="T255" s="50">
        <v>0.14399999380111694</v>
      </c>
      <c r="U255" s="50">
        <v>0.14399999380111694</v>
      </c>
      <c r="V255" s="50">
        <v>0.14399999380111694</v>
      </c>
      <c r="W255" s="50">
        <v>0.14399999380111694</v>
      </c>
      <c r="X255" s="50">
        <v>0.14399999380111694</v>
      </c>
      <c r="Y255" s="50">
        <v>0</v>
      </c>
      <c r="Z255" s="50">
        <v>0</v>
      </c>
      <c r="AA255" s="50">
        <v>0</v>
      </c>
      <c r="AB255" s="50">
        <v>0</v>
      </c>
      <c r="AC255" s="50">
        <v>0</v>
      </c>
      <c r="AD255" s="62"/>
      <c r="AE255" s="47">
        <f>+VLOOKUP($A255,'CBP and SS Dispatched'!$A$3:$C$45,2,0)</f>
        <v>16</v>
      </c>
      <c r="AF255" s="47">
        <f>+VLOOKUP($A255,'CBP and SS Dispatched'!$A$3:$C$45,3,0)</f>
        <v>19</v>
      </c>
      <c r="AG255" s="52" t="str">
        <f t="shared" si="44"/>
        <v>HE16</v>
      </c>
      <c r="AH255" s="52" t="str">
        <f t="shared" si="45"/>
        <v>HE19</v>
      </c>
      <c r="AI255" s="52" t="str">
        <f t="shared" si="46"/>
        <v>u</v>
      </c>
      <c r="AJ255" s="52" t="str">
        <f t="shared" si="47"/>
        <v>x</v>
      </c>
      <c r="AK255" s="52">
        <v>255</v>
      </c>
      <c r="AL255" s="53">
        <f t="shared" ca="1" si="48"/>
        <v>0.14399999380111694</v>
      </c>
      <c r="AM255" s="54">
        <f t="shared" si="49"/>
        <v>43032</v>
      </c>
    </row>
    <row r="256" spans="1:45" x14ac:dyDescent="0.2">
      <c r="A256" s="47" t="str">
        <f t="shared" si="43"/>
        <v>CBP_DO-43032</v>
      </c>
      <c r="B256" s="47" t="s">
        <v>154</v>
      </c>
      <c r="C256" s="47" t="s">
        <v>141</v>
      </c>
      <c r="D256" s="48">
        <v>0</v>
      </c>
      <c r="E256" s="49">
        <v>43032.211331018516</v>
      </c>
      <c r="F256" s="50">
        <v>0</v>
      </c>
      <c r="G256" s="50">
        <v>0</v>
      </c>
      <c r="H256" s="50">
        <v>0</v>
      </c>
      <c r="I256" s="50">
        <v>0</v>
      </c>
      <c r="J256" s="50">
        <v>0</v>
      </c>
      <c r="K256" s="50">
        <v>0</v>
      </c>
      <c r="L256" s="50">
        <v>0</v>
      </c>
      <c r="M256" s="50">
        <v>0</v>
      </c>
      <c r="N256" s="50">
        <v>0</v>
      </c>
      <c r="O256" s="50">
        <v>0</v>
      </c>
      <c r="P256" s="50">
        <v>0</v>
      </c>
      <c r="Q256" s="50">
        <v>0</v>
      </c>
      <c r="R256" s="50">
        <v>0</v>
      </c>
      <c r="S256" s="50">
        <v>0</v>
      </c>
      <c r="T256" s="50">
        <v>0</v>
      </c>
      <c r="U256" s="50">
        <v>0</v>
      </c>
      <c r="V256" s="50">
        <v>0</v>
      </c>
      <c r="W256" s="50">
        <v>0</v>
      </c>
      <c r="X256" s="50">
        <v>0</v>
      </c>
      <c r="Y256" s="50">
        <v>0</v>
      </c>
      <c r="Z256" s="50">
        <v>0</v>
      </c>
      <c r="AA256" s="50">
        <v>0</v>
      </c>
      <c r="AB256" s="50">
        <v>0</v>
      </c>
      <c r="AC256" s="50">
        <v>0</v>
      </c>
      <c r="AD256" s="62"/>
      <c r="AE256" s="47">
        <f>+VLOOKUP($A256,'CBP and SS Dispatched'!$A$3:$C$45,2,0)</f>
        <v>16</v>
      </c>
      <c r="AF256" s="47">
        <f>+VLOOKUP($A256,'CBP and SS Dispatched'!$A$3:$C$45,3,0)</f>
        <v>19</v>
      </c>
      <c r="AG256" s="52" t="str">
        <f t="shared" si="44"/>
        <v>HE16</v>
      </c>
      <c r="AH256" s="52" t="str">
        <f t="shared" si="45"/>
        <v>HE19</v>
      </c>
      <c r="AI256" s="52" t="str">
        <f t="shared" si="46"/>
        <v>u</v>
      </c>
      <c r="AJ256" s="52" t="str">
        <f t="shared" si="47"/>
        <v>x</v>
      </c>
      <c r="AK256" s="52">
        <v>256</v>
      </c>
      <c r="AL256" s="53">
        <f t="shared" ca="1" si="48"/>
        <v>0</v>
      </c>
      <c r="AM256" s="54">
        <f t="shared" si="49"/>
        <v>43032</v>
      </c>
    </row>
    <row r="257" spans="1:39" x14ac:dyDescent="0.2">
      <c r="A257" s="47" t="str">
        <f t="shared" si="43"/>
        <v>CBP_DA-43033</v>
      </c>
      <c r="B257" s="47" t="s">
        <v>155</v>
      </c>
      <c r="C257" s="47" t="s">
        <v>142</v>
      </c>
      <c r="D257" s="47">
        <v>69</v>
      </c>
      <c r="E257" s="49">
        <v>43033.211226851854</v>
      </c>
      <c r="F257" s="50">
        <v>0</v>
      </c>
      <c r="G257" s="50">
        <v>0</v>
      </c>
      <c r="H257" s="50">
        <v>0</v>
      </c>
      <c r="I257" s="50">
        <v>0</v>
      </c>
      <c r="J257" s="50">
        <v>0</v>
      </c>
      <c r="K257" s="50">
        <v>0</v>
      </c>
      <c r="L257" s="50">
        <v>0</v>
      </c>
      <c r="M257" s="50">
        <v>0</v>
      </c>
      <c r="N257" s="50">
        <v>0</v>
      </c>
      <c r="O257" s="50">
        <v>0</v>
      </c>
      <c r="P257" s="50">
        <v>0</v>
      </c>
      <c r="Q257" s="50">
        <v>3.7799999117851257E-2</v>
      </c>
      <c r="R257" s="50">
        <v>3.7799999117851257E-2</v>
      </c>
      <c r="S257" s="50">
        <v>3.7799999117851257E-2</v>
      </c>
      <c r="T257" s="50">
        <v>3.7799999117851257E-2</v>
      </c>
      <c r="U257" s="50">
        <v>3.7799999117851257E-2</v>
      </c>
      <c r="V257" s="50">
        <v>3.7799999117851257E-2</v>
      </c>
      <c r="W257" s="50">
        <v>3.7799999117851257E-2</v>
      </c>
      <c r="X257" s="50">
        <v>3.7799999117851257E-2</v>
      </c>
      <c r="Y257" s="50">
        <v>0</v>
      </c>
      <c r="Z257" s="50">
        <v>0</v>
      </c>
      <c r="AA257" s="50">
        <v>0</v>
      </c>
      <c r="AB257" s="50">
        <v>0</v>
      </c>
      <c r="AC257" s="50">
        <v>0</v>
      </c>
      <c r="AD257" s="62"/>
      <c r="AE257" s="47">
        <f>+VLOOKUP($A257,'CBP and SS Dispatched'!$A$3:$C$45,2,0)</f>
        <v>18</v>
      </c>
      <c r="AF257" s="47">
        <f>+VLOOKUP($A257,'CBP and SS Dispatched'!$A$3:$C$45,3,0)</f>
        <v>19</v>
      </c>
      <c r="AG257" s="52" t="str">
        <f t="shared" si="44"/>
        <v>HE18</v>
      </c>
      <c r="AH257" s="52" t="str">
        <f t="shared" si="45"/>
        <v>HE19</v>
      </c>
      <c r="AI257" s="52" t="str">
        <f t="shared" si="46"/>
        <v>w</v>
      </c>
      <c r="AJ257" s="52" t="str">
        <f t="shared" si="47"/>
        <v>x</v>
      </c>
      <c r="AK257" s="52">
        <v>257</v>
      </c>
      <c r="AL257" s="53">
        <f t="shared" ca="1" si="48"/>
        <v>3.7799999117851257E-2</v>
      </c>
      <c r="AM257" s="54">
        <f t="shared" si="49"/>
        <v>43033</v>
      </c>
    </row>
    <row r="258" spans="1:39" x14ac:dyDescent="0.2">
      <c r="A258" s="47" t="str">
        <f t="shared" si="43"/>
        <v>CBP_DA-43033</v>
      </c>
      <c r="B258" s="47" t="s">
        <v>155</v>
      </c>
      <c r="C258" s="47" t="s">
        <v>143</v>
      </c>
      <c r="D258" s="47">
        <v>0</v>
      </c>
      <c r="E258" s="49">
        <v>43033.211226851854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0.18143999576568604</v>
      </c>
      <c r="R258" s="50">
        <v>0.18143999576568604</v>
      </c>
      <c r="S258" s="50">
        <v>0.18143999576568604</v>
      </c>
      <c r="T258" s="50">
        <v>0.18143999576568604</v>
      </c>
      <c r="U258" s="50">
        <v>0.18143999576568604</v>
      </c>
      <c r="V258" s="50">
        <v>0.18143999576568604</v>
      </c>
      <c r="W258" s="50">
        <v>0.18143999576568604</v>
      </c>
      <c r="X258" s="50">
        <v>0.18143999576568604</v>
      </c>
      <c r="Y258" s="50">
        <v>0</v>
      </c>
      <c r="Z258" s="50">
        <v>0</v>
      </c>
      <c r="AA258" s="50">
        <v>0</v>
      </c>
      <c r="AB258" s="50">
        <v>0</v>
      </c>
      <c r="AC258" s="50">
        <v>0</v>
      </c>
      <c r="AD258" s="62"/>
      <c r="AE258" s="47">
        <f>+VLOOKUP($A258,'CBP and SS Dispatched'!$A$3:$C$45,2,0)</f>
        <v>18</v>
      </c>
      <c r="AF258" s="47">
        <f>+VLOOKUP($A258,'CBP and SS Dispatched'!$A$3:$C$45,3,0)</f>
        <v>19</v>
      </c>
      <c r="AG258" s="52" t="str">
        <f t="shared" si="44"/>
        <v>HE18</v>
      </c>
      <c r="AH258" s="52" t="str">
        <f t="shared" si="45"/>
        <v>HE19</v>
      </c>
      <c r="AI258" s="52" t="str">
        <f t="shared" si="46"/>
        <v>w</v>
      </c>
      <c r="AJ258" s="52" t="str">
        <f t="shared" si="47"/>
        <v>x</v>
      </c>
      <c r="AK258" s="52">
        <v>258</v>
      </c>
      <c r="AL258" s="53">
        <f t="shared" ca="1" si="48"/>
        <v>0.18143999576568604</v>
      </c>
      <c r="AM258" s="54">
        <f t="shared" si="49"/>
        <v>43033</v>
      </c>
    </row>
    <row r="259" spans="1:39" x14ac:dyDescent="0.2">
      <c r="A259" s="47" t="str">
        <f t="shared" si="43"/>
        <v>CBP_DA-43033</v>
      </c>
      <c r="B259" s="47" t="s">
        <v>155</v>
      </c>
      <c r="C259" s="47" t="s">
        <v>144</v>
      </c>
      <c r="D259" s="47">
        <v>0</v>
      </c>
      <c r="E259" s="49">
        <v>43033.211226851854</v>
      </c>
      <c r="F259" s="50">
        <v>0</v>
      </c>
      <c r="G259" s="50">
        <v>0</v>
      </c>
      <c r="H259" s="50">
        <v>0</v>
      </c>
      <c r="I259" s="50">
        <v>0</v>
      </c>
      <c r="J259" s="50">
        <v>0</v>
      </c>
      <c r="K259" s="50">
        <v>0</v>
      </c>
      <c r="L259" s="50">
        <v>0</v>
      </c>
      <c r="M259" s="50">
        <v>0</v>
      </c>
      <c r="N259" s="50">
        <v>0</v>
      </c>
      <c r="O259" s="50">
        <v>0</v>
      </c>
      <c r="P259" s="50">
        <v>0</v>
      </c>
      <c r="Q259" s="50">
        <v>0</v>
      </c>
      <c r="R259" s="50">
        <v>0</v>
      </c>
      <c r="S259" s="50">
        <v>0</v>
      </c>
      <c r="T259" s="50">
        <v>0</v>
      </c>
      <c r="U259" s="50">
        <v>0</v>
      </c>
      <c r="V259" s="50">
        <v>0</v>
      </c>
      <c r="W259" s="50">
        <v>0</v>
      </c>
      <c r="X259" s="50">
        <v>0</v>
      </c>
      <c r="Y259" s="50">
        <v>0</v>
      </c>
      <c r="Z259" s="50">
        <v>0</v>
      </c>
      <c r="AA259" s="50">
        <v>0</v>
      </c>
      <c r="AB259" s="50">
        <v>0</v>
      </c>
      <c r="AC259" s="50">
        <v>0</v>
      </c>
      <c r="AD259" s="62"/>
      <c r="AE259" s="47">
        <f>+VLOOKUP($A259,'CBP and SS Dispatched'!$A$3:$C$45,2,0)</f>
        <v>18</v>
      </c>
      <c r="AF259" s="47">
        <f>+VLOOKUP($A259,'CBP and SS Dispatched'!$A$3:$C$45,3,0)</f>
        <v>19</v>
      </c>
      <c r="AG259" s="52" t="str">
        <f t="shared" si="44"/>
        <v>HE18</v>
      </c>
      <c r="AH259" s="52" t="str">
        <f t="shared" si="45"/>
        <v>HE19</v>
      </c>
      <c r="AI259" s="52" t="str">
        <f t="shared" si="46"/>
        <v>w</v>
      </c>
      <c r="AJ259" s="52" t="str">
        <f t="shared" si="47"/>
        <v>x</v>
      </c>
      <c r="AK259" s="52">
        <v>259</v>
      </c>
      <c r="AL259" s="53">
        <f t="shared" ca="1" si="48"/>
        <v>0</v>
      </c>
      <c r="AM259" s="54">
        <f t="shared" si="49"/>
        <v>43033</v>
      </c>
    </row>
    <row r="260" spans="1:39" x14ac:dyDescent="0.2">
      <c r="A260" s="47" t="str">
        <f t="shared" si="43"/>
        <v>CBP_DO-43033</v>
      </c>
      <c r="B260" s="47" t="s">
        <v>154</v>
      </c>
      <c r="C260" s="47" t="s">
        <v>136</v>
      </c>
      <c r="D260" s="48">
        <v>170</v>
      </c>
      <c r="E260" s="49">
        <v>43033.211226851854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4.1159701347351074</v>
      </c>
      <c r="R260" s="50">
        <v>4.1159701347351074</v>
      </c>
      <c r="S260" s="50">
        <v>4.1159701347351074</v>
      </c>
      <c r="T260" s="50">
        <v>4.1159701347351074</v>
      </c>
      <c r="U260" s="50">
        <v>4.1159701347351074</v>
      </c>
      <c r="V260" s="50">
        <v>4.1159701347351074</v>
      </c>
      <c r="W260" s="50">
        <v>4.1159701347351074</v>
      </c>
      <c r="X260" s="50">
        <v>4.1159701347351074</v>
      </c>
      <c r="Y260" s="50">
        <v>0</v>
      </c>
      <c r="Z260" s="50">
        <v>0</v>
      </c>
      <c r="AA260" s="50">
        <v>0</v>
      </c>
      <c r="AB260" s="50">
        <v>0</v>
      </c>
      <c r="AC260" s="50">
        <v>0</v>
      </c>
      <c r="AD260" s="62"/>
      <c r="AE260" s="47">
        <f>+VLOOKUP($A260,'CBP and SS Dispatched'!$A$3:$C$45,2,0)</f>
        <v>18</v>
      </c>
      <c r="AF260" s="47">
        <f>+VLOOKUP($A260,'CBP and SS Dispatched'!$A$3:$C$45,3,0)</f>
        <v>19</v>
      </c>
      <c r="AG260" s="52" t="str">
        <f t="shared" si="44"/>
        <v>HE18</v>
      </c>
      <c r="AH260" s="52" t="str">
        <f t="shared" si="45"/>
        <v>HE19</v>
      </c>
      <c r="AI260" s="52" t="str">
        <f t="shared" si="46"/>
        <v>w</v>
      </c>
      <c r="AJ260" s="52" t="str">
        <f t="shared" si="47"/>
        <v>x</v>
      </c>
      <c r="AK260" s="52">
        <v>260</v>
      </c>
      <c r="AL260" s="53">
        <f t="shared" ca="1" si="48"/>
        <v>4.1159701347351074</v>
      </c>
      <c r="AM260" s="54">
        <f t="shared" si="49"/>
        <v>43033</v>
      </c>
    </row>
    <row r="261" spans="1:39" x14ac:dyDescent="0.2">
      <c r="A261" s="47" t="str">
        <f t="shared" si="43"/>
        <v>CBP_DO-43033</v>
      </c>
      <c r="B261" s="47" t="s">
        <v>154</v>
      </c>
      <c r="C261" s="47" t="s">
        <v>138</v>
      </c>
      <c r="D261" s="48">
        <v>4</v>
      </c>
      <c r="E261" s="49">
        <v>43033.211226851854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0.14399999380111694</v>
      </c>
      <c r="R261" s="50">
        <v>0.14399999380111694</v>
      </c>
      <c r="S261" s="50">
        <v>0.14399999380111694</v>
      </c>
      <c r="T261" s="50">
        <v>0.14399999380111694</v>
      </c>
      <c r="U261" s="50">
        <v>0.14399999380111694</v>
      </c>
      <c r="V261" s="50">
        <v>0.14399999380111694</v>
      </c>
      <c r="W261" s="50">
        <v>0.14399999380111694</v>
      </c>
      <c r="X261" s="50">
        <v>0.14399999380111694</v>
      </c>
      <c r="Y261" s="50">
        <v>0</v>
      </c>
      <c r="Z261" s="50">
        <v>0</v>
      </c>
      <c r="AA261" s="50">
        <v>0</v>
      </c>
      <c r="AB261" s="50">
        <v>0</v>
      </c>
      <c r="AC261" s="50">
        <v>0</v>
      </c>
      <c r="AD261" s="62"/>
      <c r="AE261" s="47">
        <f>+VLOOKUP($A261,'CBP and SS Dispatched'!$A$3:$C$45,2,0)</f>
        <v>18</v>
      </c>
      <c r="AF261" s="47">
        <f>+VLOOKUP($A261,'CBP and SS Dispatched'!$A$3:$C$45,3,0)</f>
        <v>19</v>
      </c>
      <c r="AG261" s="52" t="str">
        <f t="shared" si="44"/>
        <v>HE18</v>
      </c>
      <c r="AH261" s="52" t="str">
        <f t="shared" si="45"/>
        <v>HE19</v>
      </c>
      <c r="AI261" s="52" t="str">
        <f t="shared" si="46"/>
        <v>w</v>
      </c>
      <c r="AJ261" s="52" t="str">
        <f t="shared" si="47"/>
        <v>x</v>
      </c>
      <c r="AK261" s="52">
        <v>261</v>
      </c>
      <c r="AL261" s="53">
        <f t="shared" ca="1" si="48"/>
        <v>0.14399999380111694</v>
      </c>
      <c r="AM261" s="54">
        <f t="shared" si="49"/>
        <v>43033</v>
      </c>
    </row>
    <row r="262" spans="1:39" x14ac:dyDescent="0.2">
      <c r="A262" s="47" t="str">
        <f t="shared" si="43"/>
        <v>CBP_DO-43033</v>
      </c>
      <c r="B262" s="47" t="s">
        <v>154</v>
      </c>
      <c r="C262" s="47" t="s">
        <v>141</v>
      </c>
      <c r="D262" s="48">
        <v>0</v>
      </c>
      <c r="E262" s="49">
        <v>43033.211226851854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50">
        <v>0</v>
      </c>
      <c r="AB262" s="50">
        <v>0</v>
      </c>
      <c r="AC262" s="50">
        <v>0</v>
      </c>
      <c r="AD262" s="62"/>
      <c r="AE262" s="47">
        <f>+VLOOKUP($A262,'CBP and SS Dispatched'!$A$3:$C$45,2,0)</f>
        <v>18</v>
      </c>
      <c r="AF262" s="47">
        <f>+VLOOKUP($A262,'CBP and SS Dispatched'!$A$3:$C$45,3,0)</f>
        <v>19</v>
      </c>
      <c r="AG262" s="52" t="str">
        <f t="shared" si="44"/>
        <v>HE18</v>
      </c>
      <c r="AH262" s="52" t="str">
        <f t="shared" si="45"/>
        <v>HE19</v>
      </c>
      <c r="AI262" s="52" t="str">
        <f t="shared" si="46"/>
        <v>w</v>
      </c>
      <c r="AJ262" s="52" t="str">
        <f t="shared" si="47"/>
        <v>x</v>
      </c>
      <c r="AK262" s="52">
        <v>262</v>
      </c>
      <c r="AL262" s="53">
        <f t="shared" ca="1" si="48"/>
        <v>0</v>
      </c>
      <c r="AM262" s="54">
        <f t="shared" si="49"/>
        <v>43033</v>
      </c>
    </row>
    <row r="263" spans="1:39" x14ac:dyDescent="0.2">
      <c r="A263" s="47" t="str">
        <f t="shared" si="43"/>
        <v>CBP_DA-42906</v>
      </c>
      <c r="B263" s="47" t="s">
        <v>155</v>
      </c>
      <c r="C263" s="47" t="s">
        <v>142</v>
      </c>
      <c r="D263" s="47">
        <v>6</v>
      </c>
      <c r="E263" s="49">
        <v>42906.211458333331</v>
      </c>
      <c r="F263" s="50">
        <v>0</v>
      </c>
      <c r="G263" s="50">
        <v>0</v>
      </c>
      <c r="H263" s="50">
        <v>0</v>
      </c>
      <c r="I263" s="50">
        <v>0</v>
      </c>
      <c r="J263" s="50">
        <v>0</v>
      </c>
      <c r="K263" s="50">
        <v>0</v>
      </c>
      <c r="L263" s="50">
        <v>0</v>
      </c>
      <c r="M263" s="50">
        <v>0</v>
      </c>
      <c r="N263" s="50">
        <v>0</v>
      </c>
      <c r="O263" s="50">
        <v>0</v>
      </c>
      <c r="P263" s="50">
        <v>0</v>
      </c>
      <c r="Q263" s="50">
        <v>0.11699999868869781</v>
      </c>
      <c r="R263" s="50">
        <v>0.11699999868869781</v>
      </c>
      <c r="S263" s="50">
        <v>0.11699999868869781</v>
      </c>
      <c r="T263" s="50">
        <v>0.11699999868869781</v>
      </c>
      <c r="U263" s="50">
        <v>0.11699999868869781</v>
      </c>
      <c r="V263" s="50">
        <v>0.11699999868869781</v>
      </c>
      <c r="W263" s="50">
        <v>0.11699999868869781</v>
      </c>
      <c r="X263" s="50">
        <v>0.11699999868869781</v>
      </c>
      <c r="Y263" s="50">
        <v>0</v>
      </c>
      <c r="Z263" s="50">
        <v>0</v>
      </c>
      <c r="AA263" s="50">
        <v>0</v>
      </c>
      <c r="AB263" s="50">
        <v>0</v>
      </c>
      <c r="AC263" s="50">
        <v>0</v>
      </c>
      <c r="AD263" s="62"/>
      <c r="AE263" s="47">
        <f>+VLOOKUP($A263,'CBP and SS Dispatched'!$A$3:$C$45,2,0)</f>
        <v>16</v>
      </c>
      <c r="AF263" s="47">
        <f>+VLOOKUP($A263,'CBP and SS Dispatched'!$A$3:$C$45,3,0)</f>
        <v>19</v>
      </c>
      <c r="AG263" s="52" t="str">
        <f t="shared" si="44"/>
        <v>HE16</v>
      </c>
      <c r="AH263" s="52" t="str">
        <f t="shared" si="45"/>
        <v>HE19</v>
      </c>
      <c r="AI263" s="52" t="str">
        <f t="shared" si="46"/>
        <v>u</v>
      </c>
      <c r="AJ263" s="52" t="str">
        <f t="shared" si="47"/>
        <v>x</v>
      </c>
      <c r="AK263" s="52">
        <v>263</v>
      </c>
      <c r="AL263" s="53">
        <f t="shared" ca="1" si="48"/>
        <v>0.11699999868869781</v>
      </c>
      <c r="AM263" s="54">
        <f t="shared" si="49"/>
        <v>42906</v>
      </c>
    </row>
    <row r="264" spans="1:39" x14ac:dyDescent="0.2">
      <c r="A264" s="47" t="str">
        <f t="shared" si="43"/>
        <v>CBP_DA-42906</v>
      </c>
      <c r="B264" s="47" t="s">
        <v>155</v>
      </c>
      <c r="C264" s="47" t="s">
        <v>143</v>
      </c>
      <c r="D264" s="47">
        <v>60</v>
      </c>
      <c r="E264" s="49">
        <v>42906.211458333331</v>
      </c>
      <c r="F264" s="50">
        <v>0</v>
      </c>
      <c r="G264" s="50">
        <v>0</v>
      </c>
      <c r="H264" s="50">
        <v>0</v>
      </c>
      <c r="I264" s="50">
        <v>0</v>
      </c>
      <c r="J264" s="50">
        <v>0</v>
      </c>
      <c r="K264" s="50">
        <v>0</v>
      </c>
      <c r="L264" s="50">
        <v>0</v>
      </c>
      <c r="M264" s="50">
        <v>0</v>
      </c>
      <c r="N264" s="50">
        <v>0</v>
      </c>
      <c r="O264" s="50">
        <v>0</v>
      </c>
      <c r="P264" s="50">
        <v>0</v>
      </c>
      <c r="Q264" s="50">
        <v>0.18000000715255737</v>
      </c>
      <c r="R264" s="50">
        <v>0.18000000715255737</v>
      </c>
      <c r="S264" s="50">
        <v>0.18000000715255737</v>
      </c>
      <c r="T264" s="50">
        <v>0.18000000715255737</v>
      </c>
      <c r="U264" s="50">
        <v>0.18000000715255737</v>
      </c>
      <c r="V264" s="50">
        <v>0.18000000715255737</v>
      </c>
      <c r="W264" s="50">
        <v>0.18000000715255737</v>
      </c>
      <c r="X264" s="50">
        <v>0.18000000715255737</v>
      </c>
      <c r="Y264" s="50">
        <v>0</v>
      </c>
      <c r="Z264" s="50">
        <v>0</v>
      </c>
      <c r="AA264" s="50">
        <v>0</v>
      </c>
      <c r="AB264" s="50">
        <v>0</v>
      </c>
      <c r="AC264" s="50">
        <v>0</v>
      </c>
      <c r="AD264" s="62"/>
      <c r="AE264" s="47">
        <f>+VLOOKUP($A264,'CBP and SS Dispatched'!$A$3:$C$45,2,0)</f>
        <v>16</v>
      </c>
      <c r="AF264" s="47">
        <f>+VLOOKUP($A264,'CBP and SS Dispatched'!$A$3:$C$45,3,0)</f>
        <v>19</v>
      </c>
      <c r="AG264" s="52" t="str">
        <f t="shared" si="44"/>
        <v>HE16</v>
      </c>
      <c r="AH264" s="52" t="str">
        <f t="shared" si="45"/>
        <v>HE19</v>
      </c>
      <c r="AI264" s="52" t="str">
        <f t="shared" si="46"/>
        <v>u</v>
      </c>
      <c r="AJ264" s="52" t="str">
        <f t="shared" si="47"/>
        <v>x</v>
      </c>
      <c r="AK264" s="52">
        <v>264</v>
      </c>
      <c r="AL264" s="53">
        <f t="shared" ca="1" si="48"/>
        <v>0.18000000715255737</v>
      </c>
      <c r="AM264" s="54">
        <f t="shared" si="49"/>
        <v>42906</v>
      </c>
    </row>
    <row r="265" spans="1:39" x14ac:dyDescent="0.2">
      <c r="A265" s="47" t="str">
        <f t="shared" si="43"/>
        <v>CBP_DA-42906</v>
      </c>
      <c r="B265" s="47" t="s">
        <v>155</v>
      </c>
      <c r="C265" s="47" t="s">
        <v>144</v>
      </c>
      <c r="D265" s="47">
        <v>0</v>
      </c>
      <c r="E265" s="49">
        <v>42906.211458333331</v>
      </c>
      <c r="F265" s="50">
        <v>0</v>
      </c>
      <c r="G265" s="50">
        <v>0</v>
      </c>
      <c r="H265" s="50">
        <v>0</v>
      </c>
      <c r="I265" s="50">
        <v>0</v>
      </c>
      <c r="J265" s="50">
        <v>0</v>
      </c>
      <c r="K265" s="50">
        <v>0</v>
      </c>
      <c r="L265" s="50">
        <v>0</v>
      </c>
      <c r="M265" s="50">
        <v>0</v>
      </c>
      <c r="N265" s="50">
        <v>0</v>
      </c>
      <c r="O265" s="50">
        <v>0</v>
      </c>
      <c r="P265" s="50">
        <v>0</v>
      </c>
      <c r="Q265" s="50">
        <v>0</v>
      </c>
      <c r="R265" s="50">
        <v>0</v>
      </c>
      <c r="S265" s="50">
        <v>0</v>
      </c>
      <c r="T265" s="50">
        <v>0</v>
      </c>
      <c r="U265" s="50">
        <v>0</v>
      </c>
      <c r="V265" s="50">
        <v>0</v>
      </c>
      <c r="W265" s="50">
        <v>0</v>
      </c>
      <c r="X265" s="50">
        <v>0</v>
      </c>
      <c r="Y265" s="50">
        <v>0</v>
      </c>
      <c r="Z265" s="50">
        <v>0</v>
      </c>
      <c r="AA265" s="50">
        <v>0</v>
      </c>
      <c r="AB265" s="50">
        <v>0</v>
      </c>
      <c r="AC265" s="50">
        <v>0</v>
      </c>
      <c r="AD265" s="62"/>
      <c r="AE265" s="47">
        <f>+VLOOKUP($A265,'CBP and SS Dispatched'!$A$3:$C$45,2,0)</f>
        <v>16</v>
      </c>
      <c r="AF265" s="47">
        <f>+VLOOKUP($A265,'CBP and SS Dispatched'!$A$3:$C$45,3,0)</f>
        <v>19</v>
      </c>
      <c r="AG265" s="52" t="str">
        <f t="shared" si="44"/>
        <v>HE16</v>
      </c>
      <c r="AH265" s="52" t="str">
        <f t="shared" si="45"/>
        <v>HE19</v>
      </c>
      <c r="AI265" s="52" t="str">
        <f t="shared" si="46"/>
        <v>u</v>
      </c>
      <c r="AJ265" s="52" t="str">
        <f t="shared" si="47"/>
        <v>x</v>
      </c>
      <c r="AK265" s="52">
        <v>265</v>
      </c>
      <c r="AL265" s="53">
        <f t="shared" ca="1" si="48"/>
        <v>0</v>
      </c>
      <c r="AM265" s="54">
        <f t="shared" si="49"/>
        <v>42906</v>
      </c>
    </row>
    <row r="266" spans="1:39" x14ac:dyDescent="0.2">
      <c r="A266" s="47" t="str">
        <f t="shared" si="43"/>
        <v>CBP_DA-42907</v>
      </c>
      <c r="B266" s="47" t="s">
        <v>155</v>
      </c>
      <c r="C266" s="47" t="s">
        <v>142</v>
      </c>
      <c r="D266" s="47">
        <v>6</v>
      </c>
      <c r="E266" s="49">
        <v>42907.211516203701</v>
      </c>
      <c r="F266" s="50">
        <v>0</v>
      </c>
      <c r="G266" s="50">
        <v>0</v>
      </c>
      <c r="H266" s="50">
        <v>0</v>
      </c>
      <c r="I266" s="50">
        <v>0</v>
      </c>
      <c r="J266" s="50">
        <v>0</v>
      </c>
      <c r="K266" s="50">
        <v>0</v>
      </c>
      <c r="L266" s="50">
        <v>0</v>
      </c>
      <c r="M266" s="50">
        <v>0</v>
      </c>
      <c r="N266" s="50">
        <v>0</v>
      </c>
      <c r="O266" s="50">
        <v>0</v>
      </c>
      <c r="P266" s="50">
        <v>0</v>
      </c>
      <c r="Q266" s="50">
        <v>0.11699999868869781</v>
      </c>
      <c r="R266" s="50">
        <v>0.11699999868869781</v>
      </c>
      <c r="S266" s="50">
        <v>0.11699999868869781</v>
      </c>
      <c r="T266" s="50">
        <v>0.11699999868869781</v>
      </c>
      <c r="U266" s="50">
        <v>0.11699999868869781</v>
      </c>
      <c r="V266" s="50">
        <v>0.11699999868869781</v>
      </c>
      <c r="W266" s="50">
        <v>0.11699999868869781</v>
      </c>
      <c r="X266" s="50">
        <v>0.11699999868869781</v>
      </c>
      <c r="Y266" s="50">
        <v>0</v>
      </c>
      <c r="Z266" s="50">
        <v>0</v>
      </c>
      <c r="AA266" s="50">
        <v>0</v>
      </c>
      <c r="AB266" s="50">
        <v>0</v>
      </c>
      <c r="AC266" s="50">
        <v>0</v>
      </c>
      <c r="AD266" s="62"/>
      <c r="AE266" s="47">
        <f>+VLOOKUP($A266,'CBP and SS Dispatched'!$A$3:$C$45,2,0)</f>
        <v>16</v>
      </c>
      <c r="AF266" s="47">
        <f>+VLOOKUP($A266,'CBP and SS Dispatched'!$A$3:$C$45,3,0)</f>
        <v>19</v>
      </c>
      <c r="AG266" s="52" t="str">
        <f t="shared" si="44"/>
        <v>HE16</v>
      </c>
      <c r="AH266" s="52" t="str">
        <f t="shared" si="45"/>
        <v>HE19</v>
      </c>
      <c r="AI266" s="52" t="str">
        <f t="shared" si="46"/>
        <v>u</v>
      </c>
      <c r="AJ266" s="52" t="str">
        <f t="shared" si="47"/>
        <v>x</v>
      </c>
      <c r="AK266" s="52">
        <v>266</v>
      </c>
      <c r="AL266" s="53">
        <f t="shared" ca="1" si="48"/>
        <v>0.11699999868869781</v>
      </c>
      <c r="AM266" s="54">
        <f t="shared" si="49"/>
        <v>42907</v>
      </c>
    </row>
    <row r="267" spans="1:39" x14ac:dyDescent="0.2">
      <c r="A267" s="47" t="str">
        <f t="shared" si="43"/>
        <v>CBP_DA-42907</v>
      </c>
      <c r="B267" s="47" t="s">
        <v>155</v>
      </c>
      <c r="C267" s="47" t="s">
        <v>143</v>
      </c>
      <c r="D267" s="47">
        <v>60</v>
      </c>
      <c r="E267" s="49">
        <v>42907.211516203701</v>
      </c>
      <c r="F267" s="50">
        <v>0</v>
      </c>
      <c r="G267" s="50">
        <v>0</v>
      </c>
      <c r="H267" s="50">
        <v>0</v>
      </c>
      <c r="I267" s="50">
        <v>0</v>
      </c>
      <c r="J267" s="50">
        <v>0</v>
      </c>
      <c r="K267" s="50">
        <v>0</v>
      </c>
      <c r="L267" s="50">
        <v>0</v>
      </c>
      <c r="M267" s="50">
        <v>0</v>
      </c>
      <c r="N267" s="50">
        <v>0</v>
      </c>
      <c r="O267" s="50">
        <v>0</v>
      </c>
      <c r="P267" s="50">
        <v>0</v>
      </c>
      <c r="Q267" s="50">
        <v>0.18000000715255737</v>
      </c>
      <c r="R267" s="50">
        <v>0.18000000715255737</v>
      </c>
      <c r="S267" s="50">
        <v>0.18000000715255737</v>
      </c>
      <c r="T267" s="50">
        <v>0.18000000715255737</v>
      </c>
      <c r="U267" s="50">
        <v>0.18000000715255737</v>
      </c>
      <c r="V267" s="50">
        <v>0.18000000715255737</v>
      </c>
      <c r="W267" s="50">
        <v>0.18000000715255737</v>
      </c>
      <c r="X267" s="50">
        <v>0.18000000715255737</v>
      </c>
      <c r="Y267" s="50">
        <v>0</v>
      </c>
      <c r="Z267" s="50">
        <v>0</v>
      </c>
      <c r="AA267" s="50">
        <v>0</v>
      </c>
      <c r="AB267" s="50">
        <v>0</v>
      </c>
      <c r="AC267" s="50">
        <v>0</v>
      </c>
      <c r="AD267" s="62"/>
      <c r="AE267" s="47">
        <f>+VLOOKUP($A267,'CBP and SS Dispatched'!$A$3:$C$45,2,0)</f>
        <v>16</v>
      </c>
      <c r="AF267" s="47">
        <f>+VLOOKUP($A267,'CBP and SS Dispatched'!$A$3:$C$45,3,0)</f>
        <v>19</v>
      </c>
      <c r="AG267" s="52" t="str">
        <f t="shared" si="44"/>
        <v>HE16</v>
      </c>
      <c r="AH267" s="52" t="str">
        <f t="shared" si="45"/>
        <v>HE19</v>
      </c>
      <c r="AI267" s="52" t="str">
        <f t="shared" si="46"/>
        <v>u</v>
      </c>
      <c r="AJ267" s="52" t="str">
        <f t="shared" si="47"/>
        <v>x</v>
      </c>
      <c r="AK267" s="52">
        <v>267</v>
      </c>
      <c r="AL267" s="53">
        <f t="shared" ca="1" si="48"/>
        <v>0.18000000715255737</v>
      </c>
      <c r="AM267" s="54">
        <f t="shared" si="49"/>
        <v>42907</v>
      </c>
    </row>
    <row r="268" spans="1:39" x14ac:dyDescent="0.2">
      <c r="A268" s="47" t="str">
        <f t="shared" si="43"/>
        <v>CBP_DA-42907</v>
      </c>
      <c r="B268" s="47" t="s">
        <v>155</v>
      </c>
      <c r="C268" s="47" t="s">
        <v>144</v>
      </c>
      <c r="D268" s="47">
        <v>0</v>
      </c>
      <c r="E268" s="49">
        <v>42907.211516203701</v>
      </c>
      <c r="F268" s="50">
        <v>0</v>
      </c>
      <c r="G268" s="50">
        <v>0</v>
      </c>
      <c r="H268" s="50">
        <v>0</v>
      </c>
      <c r="I268" s="50">
        <v>0</v>
      </c>
      <c r="J268" s="50">
        <v>0</v>
      </c>
      <c r="K268" s="50">
        <v>0</v>
      </c>
      <c r="L268" s="50">
        <v>0</v>
      </c>
      <c r="M268" s="50">
        <v>0</v>
      </c>
      <c r="N268" s="50">
        <v>0</v>
      </c>
      <c r="O268" s="50">
        <v>0</v>
      </c>
      <c r="P268" s="50">
        <v>0</v>
      </c>
      <c r="Q268" s="50">
        <v>0</v>
      </c>
      <c r="R268" s="50">
        <v>0</v>
      </c>
      <c r="S268" s="50">
        <v>0</v>
      </c>
      <c r="T268" s="50">
        <v>0</v>
      </c>
      <c r="U268" s="50">
        <v>0</v>
      </c>
      <c r="V268" s="50">
        <v>0</v>
      </c>
      <c r="W268" s="50">
        <v>0</v>
      </c>
      <c r="X268" s="50">
        <v>0</v>
      </c>
      <c r="Y268" s="50">
        <v>0</v>
      </c>
      <c r="Z268" s="50">
        <v>0</v>
      </c>
      <c r="AA268" s="50">
        <v>0</v>
      </c>
      <c r="AB268" s="50">
        <v>0</v>
      </c>
      <c r="AC268" s="50">
        <v>0</v>
      </c>
      <c r="AD268" s="62"/>
      <c r="AE268" s="47">
        <f>+VLOOKUP($A268,'CBP and SS Dispatched'!$A$3:$C$45,2,0)</f>
        <v>16</v>
      </c>
      <c r="AF268" s="47">
        <f>+VLOOKUP($A268,'CBP and SS Dispatched'!$A$3:$C$45,3,0)</f>
        <v>19</v>
      </c>
      <c r="AG268" s="52" t="str">
        <f t="shared" si="44"/>
        <v>HE16</v>
      </c>
      <c r="AH268" s="52" t="str">
        <f t="shared" si="45"/>
        <v>HE19</v>
      </c>
      <c r="AI268" s="52" t="str">
        <f t="shared" si="46"/>
        <v>u</v>
      </c>
      <c r="AJ268" s="52" t="str">
        <f t="shared" si="47"/>
        <v>x</v>
      </c>
      <c r="AK268" s="52">
        <v>268</v>
      </c>
      <c r="AL268" s="53">
        <f t="shared" ca="1" si="48"/>
        <v>0</v>
      </c>
      <c r="AM268" s="54">
        <f t="shared" si="49"/>
        <v>42907</v>
      </c>
    </row>
    <row r="269" spans="1:39" x14ac:dyDescent="0.2">
      <c r="A269" s="47" t="str">
        <f t="shared" si="43"/>
        <v>CBP_DA-42908</v>
      </c>
      <c r="B269" s="47" t="s">
        <v>155</v>
      </c>
      <c r="C269" s="47" t="s">
        <v>142</v>
      </c>
      <c r="D269" s="47">
        <v>6</v>
      </c>
      <c r="E269" s="49">
        <v>42908.211678240739</v>
      </c>
      <c r="F269" s="50">
        <v>0</v>
      </c>
      <c r="G269" s="50">
        <v>0</v>
      </c>
      <c r="H269" s="50">
        <v>0</v>
      </c>
      <c r="I269" s="50">
        <v>0</v>
      </c>
      <c r="J269" s="50">
        <v>0</v>
      </c>
      <c r="K269" s="50">
        <v>0</v>
      </c>
      <c r="L269" s="50">
        <v>0</v>
      </c>
      <c r="M269" s="50">
        <v>0</v>
      </c>
      <c r="N269" s="50">
        <v>0</v>
      </c>
      <c r="O269" s="50">
        <v>0</v>
      </c>
      <c r="P269" s="50">
        <v>0</v>
      </c>
      <c r="Q269" s="50">
        <v>0.11699999868869781</v>
      </c>
      <c r="R269" s="50">
        <v>0.11699999868869781</v>
      </c>
      <c r="S269" s="50">
        <v>0.11699999868869781</v>
      </c>
      <c r="T269" s="50">
        <v>0.11699999868869781</v>
      </c>
      <c r="U269" s="50">
        <v>0.11699999868869781</v>
      </c>
      <c r="V269" s="50">
        <v>0.11699999868869781</v>
      </c>
      <c r="W269" s="50">
        <v>0.11699999868869781</v>
      </c>
      <c r="X269" s="50">
        <v>0.11699999868869781</v>
      </c>
      <c r="Y269" s="50">
        <v>0</v>
      </c>
      <c r="Z269" s="50">
        <v>0</v>
      </c>
      <c r="AA269" s="50">
        <v>0</v>
      </c>
      <c r="AB269" s="50">
        <v>0</v>
      </c>
      <c r="AC269" s="50">
        <v>0</v>
      </c>
      <c r="AD269" s="62"/>
      <c r="AE269" s="47">
        <f>+VLOOKUP($A269,'CBP and SS Dispatched'!$A$3:$C$45,2,0)</f>
        <v>16</v>
      </c>
      <c r="AF269" s="47">
        <f>+VLOOKUP($A269,'CBP and SS Dispatched'!$A$3:$C$45,3,0)</f>
        <v>19</v>
      </c>
      <c r="AG269" s="52" t="str">
        <f t="shared" si="44"/>
        <v>HE16</v>
      </c>
      <c r="AH269" s="52" t="str">
        <f t="shared" si="45"/>
        <v>HE19</v>
      </c>
      <c r="AI269" s="52" t="str">
        <f t="shared" si="46"/>
        <v>u</v>
      </c>
      <c r="AJ269" s="52" t="str">
        <f t="shared" si="47"/>
        <v>x</v>
      </c>
      <c r="AK269" s="52">
        <v>269</v>
      </c>
      <c r="AL269" s="53">
        <f t="shared" ca="1" si="48"/>
        <v>0.11699999868869781</v>
      </c>
      <c r="AM269" s="54">
        <f t="shared" si="49"/>
        <v>42908</v>
      </c>
    </row>
    <row r="270" spans="1:39" x14ac:dyDescent="0.2">
      <c r="A270" s="47" t="str">
        <f t="shared" si="43"/>
        <v>CBP_DA-42908</v>
      </c>
      <c r="B270" s="47" t="s">
        <v>155</v>
      </c>
      <c r="C270" s="47" t="s">
        <v>143</v>
      </c>
      <c r="D270" s="47">
        <v>60</v>
      </c>
      <c r="E270" s="49">
        <v>42908.211678240739</v>
      </c>
      <c r="F270" s="50">
        <v>0</v>
      </c>
      <c r="G270" s="50">
        <v>0</v>
      </c>
      <c r="H270" s="50">
        <v>0</v>
      </c>
      <c r="I270" s="50">
        <v>0</v>
      </c>
      <c r="J270" s="50">
        <v>0</v>
      </c>
      <c r="K270" s="50">
        <v>0</v>
      </c>
      <c r="L270" s="50">
        <v>0</v>
      </c>
      <c r="M270" s="50">
        <v>0</v>
      </c>
      <c r="N270" s="50">
        <v>0</v>
      </c>
      <c r="O270" s="50">
        <v>0</v>
      </c>
      <c r="P270" s="50">
        <v>0</v>
      </c>
      <c r="Q270" s="50">
        <v>0.18000000715255737</v>
      </c>
      <c r="R270" s="50">
        <v>0.18000000715255737</v>
      </c>
      <c r="S270" s="50">
        <v>0.18000000715255737</v>
      </c>
      <c r="T270" s="50">
        <v>0.18000000715255737</v>
      </c>
      <c r="U270" s="50">
        <v>0.18000000715255737</v>
      </c>
      <c r="V270" s="50">
        <v>0.18000000715255737</v>
      </c>
      <c r="W270" s="50">
        <v>0.18000000715255737</v>
      </c>
      <c r="X270" s="50">
        <v>0.18000000715255737</v>
      </c>
      <c r="Y270" s="50">
        <v>0</v>
      </c>
      <c r="Z270" s="50">
        <v>0</v>
      </c>
      <c r="AA270" s="50">
        <v>0</v>
      </c>
      <c r="AB270" s="50">
        <v>0</v>
      </c>
      <c r="AC270" s="50">
        <v>0</v>
      </c>
      <c r="AD270" s="62"/>
      <c r="AE270" s="47">
        <f>+VLOOKUP($A270,'CBP and SS Dispatched'!$A$3:$C$45,2,0)</f>
        <v>16</v>
      </c>
      <c r="AF270" s="47">
        <f>+VLOOKUP($A270,'CBP and SS Dispatched'!$A$3:$C$45,3,0)</f>
        <v>19</v>
      </c>
      <c r="AG270" s="52" t="str">
        <f t="shared" si="44"/>
        <v>HE16</v>
      </c>
      <c r="AH270" s="52" t="str">
        <f t="shared" si="45"/>
        <v>HE19</v>
      </c>
      <c r="AI270" s="52" t="str">
        <f t="shared" si="46"/>
        <v>u</v>
      </c>
      <c r="AJ270" s="52" t="str">
        <f t="shared" si="47"/>
        <v>x</v>
      </c>
      <c r="AK270" s="52">
        <v>270</v>
      </c>
      <c r="AL270" s="53">
        <f t="shared" ca="1" si="48"/>
        <v>0.18000000715255737</v>
      </c>
      <c r="AM270" s="54">
        <f t="shared" si="49"/>
        <v>42908</v>
      </c>
    </row>
    <row r="271" spans="1:39" x14ac:dyDescent="0.2">
      <c r="A271" s="47" t="str">
        <f t="shared" si="43"/>
        <v>CBP_DA-42908</v>
      </c>
      <c r="B271" s="47" t="s">
        <v>155</v>
      </c>
      <c r="C271" s="47" t="s">
        <v>144</v>
      </c>
      <c r="D271" s="47">
        <v>0</v>
      </c>
      <c r="E271" s="49">
        <v>42908.211678240739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0</v>
      </c>
      <c r="U271" s="50">
        <v>0</v>
      </c>
      <c r="V271" s="50">
        <v>0</v>
      </c>
      <c r="W271" s="50">
        <v>0</v>
      </c>
      <c r="X271" s="50">
        <v>0</v>
      </c>
      <c r="Y271" s="50">
        <v>0</v>
      </c>
      <c r="Z271" s="50">
        <v>0</v>
      </c>
      <c r="AA271" s="50">
        <v>0</v>
      </c>
      <c r="AB271" s="50">
        <v>0</v>
      </c>
      <c r="AC271" s="50">
        <v>0</v>
      </c>
      <c r="AD271" s="62"/>
      <c r="AE271" s="47">
        <f>+VLOOKUP($A271,'CBP and SS Dispatched'!$A$3:$C$45,2,0)</f>
        <v>16</v>
      </c>
      <c r="AF271" s="47">
        <f>+VLOOKUP($A271,'CBP and SS Dispatched'!$A$3:$C$45,3,0)</f>
        <v>19</v>
      </c>
      <c r="AG271" s="52" t="str">
        <f t="shared" si="44"/>
        <v>HE16</v>
      </c>
      <c r="AH271" s="52" t="str">
        <f t="shared" si="45"/>
        <v>HE19</v>
      </c>
      <c r="AI271" s="52" t="str">
        <f t="shared" si="46"/>
        <v>u</v>
      </c>
      <c r="AJ271" s="52" t="str">
        <f t="shared" si="47"/>
        <v>x</v>
      </c>
      <c r="AK271" s="52">
        <v>271</v>
      </c>
      <c r="AL271" s="53">
        <f t="shared" ca="1" si="48"/>
        <v>0</v>
      </c>
      <c r="AM271" s="54">
        <f t="shared" si="49"/>
        <v>42908</v>
      </c>
    </row>
    <row r="272" spans="1:39" x14ac:dyDescent="0.2">
      <c r="A272" s="47" t="str">
        <f t="shared" si="43"/>
        <v>CBP_DA-42923</v>
      </c>
      <c r="B272" s="47" t="s">
        <v>155</v>
      </c>
      <c r="C272" s="47" t="s">
        <v>142</v>
      </c>
      <c r="D272" s="47">
        <v>6</v>
      </c>
      <c r="E272" s="49">
        <v>42923.210601851853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50">
        <v>0</v>
      </c>
      <c r="Q272" s="50">
        <v>0.11699999868869781</v>
      </c>
      <c r="R272" s="50">
        <v>0.11699999868869781</v>
      </c>
      <c r="S272" s="50">
        <v>0.11699999868869781</v>
      </c>
      <c r="T272" s="50">
        <v>0.11699999868869781</v>
      </c>
      <c r="U272" s="50">
        <v>0.11699999868869781</v>
      </c>
      <c r="V272" s="50">
        <v>0.11699999868869781</v>
      </c>
      <c r="W272" s="50">
        <v>0.11699999868869781</v>
      </c>
      <c r="X272" s="50">
        <v>0.11699999868869781</v>
      </c>
      <c r="Y272" s="50">
        <v>0</v>
      </c>
      <c r="Z272" s="50">
        <v>0</v>
      </c>
      <c r="AA272" s="50">
        <v>0</v>
      </c>
      <c r="AB272" s="50">
        <v>0</v>
      </c>
      <c r="AC272" s="50">
        <v>0</v>
      </c>
      <c r="AD272" s="62"/>
      <c r="AE272" s="47">
        <f>+VLOOKUP($A272,'CBP and SS Dispatched'!$A$3:$C$45,2,0)</f>
        <v>16</v>
      </c>
      <c r="AF272" s="47">
        <f>+VLOOKUP($A272,'CBP and SS Dispatched'!$A$3:$C$45,3,0)</f>
        <v>19</v>
      </c>
      <c r="AG272" s="52" t="str">
        <f t="shared" si="44"/>
        <v>HE16</v>
      </c>
      <c r="AH272" s="52" t="str">
        <f t="shared" si="45"/>
        <v>HE19</v>
      </c>
      <c r="AI272" s="52" t="str">
        <f t="shared" si="46"/>
        <v>u</v>
      </c>
      <c r="AJ272" s="52" t="str">
        <f t="shared" si="47"/>
        <v>x</v>
      </c>
      <c r="AK272" s="52">
        <v>272</v>
      </c>
      <c r="AL272" s="53">
        <f t="shared" ca="1" si="48"/>
        <v>0.11699999868869781</v>
      </c>
      <c r="AM272" s="54">
        <f t="shared" si="49"/>
        <v>42923</v>
      </c>
    </row>
    <row r="273" spans="1:39" x14ac:dyDescent="0.2">
      <c r="A273" s="47" t="str">
        <f t="shared" ref="A273:A295" si="50">+CONCATENATE(B273,"-",AM273)</f>
        <v>CBP_DA-42923</v>
      </c>
      <c r="B273" s="47" t="s">
        <v>155</v>
      </c>
      <c r="C273" s="47" t="s">
        <v>143</v>
      </c>
      <c r="D273" s="47">
        <v>60</v>
      </c>
      <c r="E273" s="49">
        <v>42923.210601851853</v>
      </c>
      <c r="F273" s="50">
        <v>0</v>
      </c>
      <c r="G273" s="50">
        <v>0</v>
      </c>
      <c r="H273" s="50">
        <v>0</v>
      </c>
      <c r="I273" s="50">
        <v>0</v>
      </c>
      <c r="J273" s="50">
        <v>0</v>
      </c>
      <c r="K273" s="50">
        <v>0</v>
      </c>
      <c r="L273" s="50">
        <v>0</v>
      </c>
      <c r="M273" s="50">
        <v>0</v>
      </c>
      <c r="N273" s="50">
        <v>0</v>
      </c>
      <c r="O273" s="50">
        <v>0</v>
      </c>
      <c r="P273" s="50">
        <v>0</v>
      </c>
      <c r="Q273" s="50">
        <v>0.18000000715255737</v>
      </c>
      <c r="R273" s="50">
        <v>0.18000000715255737</v>
      </c>
      <c r="S273" s="50">
        <v>0.18000000715255737</v>
      </c>
      <c r="T273" s="50">
        <v>0.18000000715255737</v>
      </c>
      <c r="U273" s="50">
        <v>0.18000000715255737</v>
      </c>
      <c r="V273" s="50">
        <v>0.18000000715255737</v>
      </c>
      <c r="W273" s="50">
        <v>0.18000000715255737</v>
      </c>
      <c r="X273" s="50">
        <v>0.18000000715255737</v>
      </c>
      <c r="Y273" s="50">
        <v>0</v>
      </c>
      <c r="Z273" s="50">
        <v>0</v>
      </c>
      <c r="AA273" s="50">
        <v>0</v>
      </c>
      <c r="AB273" s="50">
        <v>0</v>
      </c>
      <c r="AC273" s="50">
        <v>0</v>
      </c>
      <c r="AD273" s="62"/>
      <c r="AE273" s="47">
        <f>+VLOOKUP($A273,'CBP and SS Dispatched'!$A$3:$C$45,2,0)</f>
        <v>16</v>
      </c>
      <c r="AF273" s="47">
        <f>+VLOOKUP($A273,'CBP and SS Dispatched'!$A$3:$C$45,3,0)</f>
        <v>19</v>
      </c>
      <c r="AG273" s="52" t="str">
        <f t="shared" ref="AG273:AG295" si="51">+CONCATENATE("HE",AE273)</f>
        <v>HE16</v>
      </c>
      <c r="AH273" s="52" t="str">
        <f t="shared" ref="AH273:AH295" si="52">+CONCATENATE("HE",AF273)</f>
        <v>HE19</v>
      </c>
      <c r="AI273" s="52" t="str">
        <f t="shared" ref="AI273:AI295" si="53">+VLOOKUP(AG273,$AT$3:$AU$26,2,0)</f>
        <v>u</v>
      </c>
      <c r="AJ273" s="52" t="str">
        <f t="shared" ref="AJ273:AJ295" si="54">+VLOOKUP(AH273,$AT$3:$AU$26,2,0)</f>
        <v>x</v>
      </c>
      <c r="AK273" s="52">
        <v>273</v>
      </c>
      <c r="AL273" s="53">
        <f t="shared" ref="AL273:AL295" ca="1" si="55">AVERAGE(INDIRECT(CONCATENATE(AI273,AK273,":",AJ273,AK273)))</f>
        <v>0.18000000715255737</v>
      </c>
      <c r="AM273" s="54">
        <f t="shared" ref="AM273:AM295" si="56">+DATE(YEAR(E273),MONTH(E273),DAY(E273))</f>
        <v>42923</v>
      </c>
    </row>
    <row r="274" spans="1:39" x14ac:dyDescent="0.2">
      <c r="A274" s="47" t="str">
        <f t="shared" si="50"/>
        <v>CBP_DA-42923</v>
      </c>
      <c r="B274" s="47" t="s">
        <v>155</v>
      </c>
      <c r="C274" s="47" t="s">
        <v>144</v>
      </c>
      <c r="D274" s="47">
        <v>0</v>
      </c>
      <c r="E274" s="49">
        <v>42923.210601851853</v>
      </c>
      <c r="F274" s="50">
        <v>0</v>
      </c>
      <c r="G274" s="50">
        <v>0</v>
      </c>
      <c r="H274" s="50">
        <v>0</v>
      </c>
      <c r="I274" s="50">
        <v>0</v>
      </c>
      <c r="J274" s="50">
        <v>0</v>
      </c>
      <c r="K274" s="50">
        <v>0</v>
      </c>
      <c r="L274" s="50">
        <v>0</v>
      </c>
      <c r="M274" s="50">
        <v>0</v>
      </c>
      <c r="N274" s="50">
        <v>0</v>
      </c>
      <c r="O274" s="50">
        <v>0</v>
      </c>
      <c r="P274" s="50">
        <v>0</v>
      </c>
      <c r="Q274" s="50">
        <v>0</v>
      </c>
      <c r="R274" s="50">
        <v>0</v>
      </c>
      <c r="S274" s="50">
        <v>0</v>
      </c>
      <c r="T274" s="50">
        <v>0</v>
      </c>
      <c r="U274" s="50">
        <v>0</v>
      </c>
      <c r="V274" s="50">
        <v>0</v>
      </c>
      <c r="W274" s="50">
        <v>0</v>
      </c>
      <c r="X274" s="50">
        <v>0</v>
      </c>
      <c r="Y274" s="50">
        <v>0</v>
      </c>
      <c r="Z274" s="50">
        <v>0</v>
      </c>
      <c r="AA274" s="50">
        <v>0</v>
      </c>
      <c r="AB274" s="50">
        <v>0</v>
      </c>
      <c r="AC274" s="50">
        <v>0</v>
      </c>
      <c r="AD274" s="62"/>
      <c r="AE274" s="47">
        <f>+VLOOKUP($A274,'CBP and SS Dispatched'!$A$3:$C$45,2,0)</f>
        <v>16</v>
      </c>
      <c r="AF274" s="47">
        <f>+VLOOKUP($A274,'CBP and SS Dispatched'!$A$3:$C$45,3,0)</f>
        <v>19</v>
      </c>
      <c r="AG274" s="52" t="str">
        <f t="shared" si="51"/>
        <v>HE16</v>
      </c>
      <c r="AH274" s="52" t="str">
        <f t="shared" si="52"/>
        <v>HE19</v>
      </c>
      <c r="AI274" s="52" t="str">
        <f t="shared" si="53"/>
        <v>u</v>
      </c>
      <c r="AJ274" s="52" t="str">
        <f t="shared" si="54"/>
        <v>x</v>
      </c>
      <c r="AK274" s="52">
        <v>274</v>
      </c>
      <c r="AL274" s="53">
        <f t="shared" ca="1" si="55"/>
        <v>0</v>
      </c>
      <c r="AM274" s="54">
        <f t="shared" si="56"/>
        <v>42923</v>
      </c>
    </row>
    <row r="275" spans="1:39" x14ac:dyDescent="0.2">
      <c r="A275" s="47" t="str">
        <f t="shared" si="50"/>
        <v>CBP_DA-42950</v>
      </c>
      <c r="B275" s="47" t="s">
        <v>155</v>
      </c>
      <c r="C275" s="47" t="s">
        <v>142</v>
      </c>
      <c r="D275" s="47">
        <v>69</v>
      </c>
      <c r="E275" s="49">
        <v>42950.209467592591</v>
      </c>
      <c r="F275" s="50">
        <v>0</v>
      </c>
      <c r="G275" s="50">
        <v>0</v>
      </c>
      <c r="H275" s="50">
        <v>0</v>
      </c>
      <c r="I275" s="50">
        <v>0</v>
      </c>
      <c r="J275" s="50">
        <v>0</v>
      </c>
      <c r="K275" s="50">
        <v>0</v>
      </c>
      <c r="L275" s="50">
        <v>0</v>
      </c>
      <c r="M275" s="50">
        <v>0</v>
      </c>
      <c r="N275" s="50">
        <v>0</v>
      </c>
      <c r="O275" s="50">
        <v>0</v>
      </c>
      <c r="P275" s="50">
        <v>0</v>
      </c>
      <c r="Q275" s="50">
        <v>0.23399999737739563</v>
      </c>
      <c r="R275" s="50">
        <v>0.23399999737739563</v>
      </c>
      <c r="S275" s="50">
        <v>0.23399999737739563</v>
      </c>
      <c r="T275" s="50">
        <v>0.23399999737739563</v>
      </c>
      <c r="U275" s="50">
        <v>0.23399999737739563</v>
      </c>
      <c r="V275" s="50">
        <v>0.23399999737739563</v>
      </c>
      <c r="W275" s="50">
        <v>0.23399999737739563</v>
      </c>
      <c r="X275" s="50">
        <v>0.23399999737739563</v>
      </c>
      <c r="Y275" s="50">
        <v>0</v>
      </c>
      <c r="Z275" s="50">
        <v>0</v>
      </c>
      <c r="AA275" s="50">
        <v>0</v>
      </c>
      <c r="AB275" s="50">
        <v>0</v>
      </c>
      <c r="AC275" s="50">
        <v>0</v>
      </c>
      <c r="AD275" s="62"/>
      <c r="AE275" s="47">
        <f>+VLOOKUP($A275,'CBP and SS Dispatched'!$A$3:$C$45,2,0)</f>
        <v>16</v>
      </c>
      <c r="AF275" s="47">
        <f>+VLOOKUP($A275,'CBP and SS Dispatched'!$A$3:$C$45,3,0)</f>
        <v>19</v>
      </c>
      <c r="AG275" s="52" t="str">
        <f t="shared" si="51"/>
        <v>HE16</v>
      </c>
      <c r="AH275" s="52" t="str">
        <f t="shared" si="52"/>
        <v>HE19</v>
      </c>
      <c r="AI275" s="52" t="str">
        <f t="shared" si="53"/>
        <v>u</v>
      </c>
      <c r="AJ275" s="52" t="str">
        <f t="shared" si="54"/>
        <v>x</v>
      </c>
      <c r="AK275" s="52">
        <v>275</v>
      </c>
      <c r="AL275" s="53">
        <f t="shared" ca="1" si="55"/>
        <v>0.23399999737739563</v>
      </c>
      <c r="AM275" s="54">
        <f t="shared" si="56"/>
        <v>42950</v>
      </c>
    </row>
    <row r="276" spans="1:39" x14ac:dyDescent="0.2">
      <c r="A276" s="47" t="str">
        <f t="shared" si="50"/>
        <v>CBP_DA-42950</v>
      </c>
      <c r="B276" s="47" t="s">
        <v>155</v>
      </c>
      <c r="C276" s="47" t="s">
        <v>143</v>
      </c>
      <c r="D276" s="47">
        <v>0</v>
      </c>
      <c r="E276" s="49">
        <v>42950.209467592591</v>
      </c>
      <c r="F276" s="50">
        <v>0</v>
      </c>
      <c r="G276" s="50">
        <v>0</v>
      </c>
      <c r="H276" s="50">
        <v>0</v>
      </c>
      <c r="I276" s="50">
        <v>0</v>
      </c>
      <c r="J276" s="50">
        <v>0</v>
      </c>
      <c r="K276" s="50">
        <v>0</v>
      </c>
      <c r="L276" s="50">
        <v>0</v>
      </c>
      <c r="M276" s="50">
        <v>0</v>
      </c>
      <c r="N276" s="50">
        <v>0</v>
      </c>
      <c r="O276" s="50">
        <v>0</v>
      </c>
      <c r="P276" s="50">
        <v>0</v>
      </c>
      <c r="Q276" s="50">
        <v>0.18000000715255737</v>
      </c>
      <c r="R276" s="50">
        <v>0.18000000715255737</v>
      </c>
      <c r="S276" s="50">
        <v>0.18000000715255737</v>
      </c>
      <c r="T276" s="50">
        <v>0.18000000715255737</v>
      </c>
      <c r="U276" s="50">
        <v>0.18000000715255737</v>
      </c>
      <c r="V276" s="50">
        <v>0.18000000715255737</v>
      </c>
      <c r="W276" s="50">
        <v>0.18000000715255737</v>
      </c>
      <c r="X276" s="50">
        <v>0.18000000715255737</v>
      </c>
      <c r="Y276" s="50">
        <v>0</v>
      </c>
      <c r="Z276" s="50">
        <v>0</v>
      </c>
      <c r="AA276" s="50">
        <v>0</v>
      </c>
      <c r="AB276" s="50">
        <v>0</v>
      </c>
      <c r="AC276" s="50">
        <v>0</v>
      </c>
      <c r="AD276" s="62"/>
      <c r="AE276" s="47">
        <f>+VLOOKUP($A276,'CBP and SS Dispatched'!$A$3:$C$45,2,0)</f>
        <v>16</v>
      </c>
      <c r="AF276" s="47">
        <f>+VLOOKUP($A276,'CBP and SS Dispatched'!$A$3:$C$45,3,0)</f>
        <v>19</v>
      </c>
      <c r="AG276" s="52" t="str">
        <f t="shared" si="51"/>
        <v>HE16</v>
      </c>
      <c r="AH276" s="52" t="str">
        <f t="shared" si="52"/>
        <v>HE19</v>
      </c>
      <c r="AI276" s="52" t="str">
        <f t="shared" si="53"/>
        <v>u</v>
      </c>
      <c r="AJ276" s="52" t="str">
        <f t="shared" si="54"/>
        <v>x</v>
      </c>
      <c r="AK276" s="52">
        <v>276</v>
      </c>
      <c r="AL276" s="53">
        <f t="shared" ca="1" si="55"/>
        <v>0.18000000715255737</v>
      </c>
      <c r="AM276" s="54">
        <f t="shared" si="56"/>
        <v>42950</v>
      </c>
    </row>
    <row r="277" spans="1:39" x14ac:dyDescent="0.2">
      <c r="A277" s="47" t="str">
        <f t="shared" si="50"/>
        <v>CBP_DA-42950</v>
      </c>
      <c r="B277" s="47" t="s">
        <v>155</v>
      </c>
      <c r="C277" s="47" t="s">
        <v>144</v>
      </c>
      <c r="D277" s="47">
        <v>0</v>
      </c>
      <c r="E277" s="49">
        <v>42950.209467592591</v>
      </c>
      <c r="F277" s="50">
        <v>0</v>
      </c>
      <c r="G277" s="50">
        <v>0</v>
      </c>
      <c r="H277" s="50">
        <v>0</v>
      </c>
      <c r="I277" s="50">
        <v>0</v>
      </c>
      <c r="J277" s="50">
        <v>0</v>
      </c>
      <c r="K277" s="50">
        <v>0</v>
      </c>
      <c r="L277" s="50">
        <v>0</v>
      </c>
      <c r="M277" s="50">
        <v>0</v>
      </c>
      <c r="N277" s="50">
        <v>0</v>
      </c>
      <c r="O277" s="50">
        <v>0</v>
      </c>
      <c r="P277" s="50">
        <v>0</v>
      </c>
      <c r="Q277" s="50">
        <v>0</v>
      </c>
      <c r="R277" s="50">
        <v>0</v>
      </c>
      <c r="S277" s="50">
        <v>0</v>
      </c>
      <c r="T277" s="50">
        <v>0</v>
      </c>
      <c r="U277" s="50">
        <v>0</v>
      </c>
      <c r="V277" s="50">
        <v>0</v>
      </c>
      <c r="W277" s="50">
        <v>0</v>
      </c>
      <c r="X277" s="50">
        <v>0</v>
      </c>
      <c r="Y277" s="50">
        <v>0</v>
      </c>
      <c r="Z277" s="50">
        <v>0</v>
      </c>
      <c r="AA277" s="50">
        <v>0</v>
      </c>
      <c r="AB277" s="50">
        <v>0</v>
      </c>
      <c r="AC277" s="50">
        <v>0</v>
      </c>
      <c r="AD277" s="62"/>
      <c r="AE277" s="47">
        <f>+VLOOKUP($A277,'CBP and SS Dispatched'!$A$3:$C$45,2,0)</f>
        <v>16</v>
      </c>
      <c r="AF277" s="47">
        <f>+VLOOKUP($A277,'CBP and SS Dispatched'!$A$3:$C$45,3,0)</f>
        <v>19</v>
      </c>
      <c r="AG277" s="52" t="str">
        <f t="shared" si="51"/>
        <v>HE16</v>
      </c>
      <c r="AH277" s="52" t="str">
        <f t="shared" si="52"/>
        <v>HE19</v>
      </c>
      <c r="AI277" s="52" t="str">
        <f t="shared" si="53"/>
        <v>u</v>
      </c>
      <c r="AJ277" s="52" t="str">
        <f t="shared" si="54"/>
        <v>x</v>
      </c>
      <c r="AK277" s="52">
        <v>277</v>
      </c>
      <c r="AL277" s="53">
        <f t="shared" ca="1" si="55"/>
        <v>0</v>
      </c>
      <c r="AM277" s="54">
        <f t="shared" si="56"/>
        <v>42950</v>
      </c>
    </row>
    <row r="278" spans="1:39" x14ac:dyDescent="0.2">
      <c r="A278" s="47" t="str">
        <f t="shared" si="50"/>
        <v>CBP_DA-42969</v>
      </c>
      <c r="B278" s="47" t="s">
        <v>155</v>
      </c>
      <c r="C278" s="47" t="s">
        <v>142</v>
      </c>
      <c r="D278" s="47">
        <v>69</v>
      </c>
      <c r="E278" s="49">
        <v>42969.210381944446</v>
      </c>
      <c r="F278" s="50">
        <v>0</v>
      </c>
      <c r="G278" s="50">
        <v>0</v>
      </c>
      <c r="H278" s="50">
        <v>0</v>
      </c>
      <c r="I278" s="50">
        <v>0</v>
      </c>
      <c r="J278" s="50">
        <v>0</v>
      </c>
      <c r="K278" s="50">
        <v>0</v>
      </c>
      <c r="L278" s="50">
        <v>0</v>
      </c>
      <c r="M278" s="50">
        <v>0</v>
      </c>
      <c r="N278" s="50">
        <v>0</v>
      </c>
      <c r="O278" s="50">
        <v>0</v>
      </c>
      <c r="P278" s="50">
        <v>0</v>
      </c>
      <c r="Q278" s="50">
        <v>0.23399999737739563</v>
      </c>
      <c r="R278" s="50">
        <v>0.23399999737739563</v>
      </c>
      <c r="S278" s="50">
        <v>0.23399999737739563</v>
      </c>
      <c r="T278" s="50">
        <v>0.23399999737739563</v>
      </c>
      <c r="U278" s="50">
        <v>0.23399999737739563</v>
      </c>
      <c r="V278" s="50">
        <v>0.23399999737739563</v>
      </c>
      <c r="W278" s="50">
        <v>0.23399999737739563</v>
      </c>
      <c r="X278" s="50">
        <v>0.23399999737739563</v>
      </c>
      <c r="Y278" s="50">
        <v>0</v>
      </c>
      <c r="Z278" s="50">
        <v>0</v>
      </c>
      <c r="AA278" s="50">
        <v>0</v>
      </c>
      <c r="AB278" s="50">
        <v>0</v>
      </c>
      <c r="AC278" s="50">
        <v>0</v>
      </c>
      <c r="AD278" s="62"/>
      <c r="AE278" s="47">
        <f>+VLOOKUP($A278,'CBP and SS Dispatched'!$A$3:$C$45,2,0)</f>
        <v>16</v>
      </c>
      <c r="AF278" s="47">
        <f>+VLOOKUP($A278,'CBP and SS Dispatched'!$A$3:$C$45,3,0)</f>
        <v>19</v>
      </c>
      <c r="AG278" s="52" t="str">
        <f t="shared" si="51"/>
        <v>HE16</v>
      </c>
      <c r="AH278" s="52" t="str">
        <f t="shared" si="52"/>
        <v>HE19</v>
      </c>
      <c r="AI278" s="52" t="str">
        <f t="shared" si="53"/>
        <v>u</v>
      </c>
      <c r="AJ278" s="52" t="str">
        <f t="shared" si="54"/>
        <v>x</v>
      </c>
      <c r="AK278" s="52">
        <v>278</v>
      </c>
      <c r="AL278" s="53">
        <f t="shared" ca="1" si="55"/>
        <v>0.23399999737739563</v>
      </c>
      <c r="AM278" s="54">
        <f t="shared" si="56"/>
        <v>42969</v>
      </c>
    </row>
    <row r="279" spans="1:39" x14ac:dyDescent="0.2">
      <c r="A279" s="47" t="str">
        <f t="shared" si="50"/>
        <v>CBP_DA-42969</v>
      </c>
      <c r="B279" s="47" t="s">
        <v>155</v>
      </c>
      <c r="C279" s="47" t="s">
        <v>143</v>
      </c>
      <c r="D279" s="47">
        <v>0</v>
      </c>
      <c r="E279" s="49">
        <v>42969.210381944446</v>
      </c>
      <c r="F279" s="50">
        <v>0</v>
      </c>
      <c r="G279" s="50">
        <v>0</v>
      </c>
      <c r="H279" s="50">
        <v>0</v>
      </c>
      <c r="I279" s="50">
        <v>0</v>
      </c>
      <c r="J279" s="50">
        <v>0</v>
      </c>
      <c r="K279" s="50">
        <v>0</v>
      </c>
      <c r="L279" s="50">
        <v>0</v>
      </c>
      <c r="M279" s="50">
        <v>0</v>
      </c>
      <c r="N279" s="50">
        <v>0</v>
      </c>
      <c r="O279" s="50">
        <v>0</v>
      </c>
      <c r="P279" s="50">
        <v>0</v>
      </c>
      <c r="Q279" s="50">
        <v>0.18000000715255737</v>
      </c>
      <c r="R279" s="50">
        <v>0.18000000715255737</v>
      </c>
      <c r="S279" s="50">
        <v>0.18000000715255737</v>
      </c>
      <c r="T279" s="50">
        <v>0.18000000715255737</v>
      </c>
      <c r="U279" s="50">
        <v>0.18000000715255737</v>
      </c>
      <c r="V279" s="50">
        <v>0.18000000715255737</v>
      </c>
      <c r="W279" s="50">
        <v>0.18000000715255737</v>
      </c>
      <c r="X279" s="50">
        <v>0.18000000715255737</v>
      </c>
      <c r="Y279" s="50">
        <v>0</v>
      </c>
      <c r="Z279" s="50">
        <v>0</v>
      </c>
      <c r="AA279" s="50">
        <v>0</v>
      </c>
      <c r="AB279" s="50">
        <v>0</v>
      </c>
      <c r="AC279" s="50">
        <v>0</v>
      </c>
      <c r="AD279" s="62"/>
      <c r="AE279" s="47">
        <f>+VLOOKUP($A279,'CBP and SS Dispatched'!$A$3:$C$45,2,0)</f>
        <v>16</v>
      </c>
      <c r="AF279" s="47">
        <f>+VLOOKUP($A279,'CBP and SS Dispatched'!$A$3:$C$45,3,0)</f>
        <v>19</v>
      </c>
      <c r="AG279" s="52" t="str">
        <f t="shared" si="51"/>
        <v>HE16</v>
      </c>
      <c r="AH279" s="52" t="str">
        <f t="shared" si="52"/>
        <v>HE19</v>
      </c>
      <c r="AI279" s="52" t="str">
        <f t="shared" si="53"/>
        <v>u</v>
      </c>
      <c r="AJ279" s="52" t="str">
        <f t="shared" si="54"/>
        <v>x</v>
      </c>
      <c r="AK279" s="52">
        <v>279</v>
      </c>
      <c r="AL279" s="53">
        <f t="shared" ca="1" si="55"/>
        <v>0.18000000715255737</v>
      </c>
      <c r="AM279" s="54">
        <f t="shared" si="56"/>
        <v>42969</v>
      </c>
    </row>
    <row r="280" spans="1:39" x14ac:dyDescent="0.2">
      <c r="A280" s="47" t="str">
        <f t="shared" si="50"/>
        <v>CBP_DA-42969</v>
      </c>
      <c r="B280" s="47" t="s">
        <v>155</v>
      </c>
      <c r="C280" s="47" t="s">
        <v>144</v>
      </c>
      <c r="D280" s="47">
        <v>0</v>
      </c>
      <c r="E280" s="49">
        <v>42969.210381944446</v>
      </c>
      <c r="F280" s="50">
        <v>0</v>
      </c>
      <c r="G280" s="50">
        <v>0</v>
      </c>
      <c r="H280" s="50">
        <v>0</v>
      </c>
      <c r="I280" s="50">
        <v>0</v>
      </c>
      <c r="J280" s="50">
        <v>0</v>
      </c>
      <c r="K280" s="50">
        <v>0</v>
      </c>
      <c r="L280" s="50">
        <v>0</v>
      </c>
      <c r="M280" s="50">
        <v>0</v>
      </c>
      <c r="N280" s="50">
        <v>0</v>
      </c>
      <c r="O280" s="50">
        <v>0</v>
      </c>
      <c r="P280" s="50">
        <v>0</v>
      </c>
      <c r="Q280" s="50">
        <v>0</v>
      </c>
      <c r="R280" s="50">
        <v>0</v>
      </c>
      <c r="S280" s="50">
        <v>0</v>
      </c>
      <c r="T280" s="50">
        <v>0</v>
      </c>
      <c r="U280" s="50">
        <v>0</v>
      </c>
      <c r="V280" s="50">
        <v>0</v>
      </c>
      <c r="W280" s="50">
        <v>0</v>
      </c>
      <c r="X280" s="50">
        <v>0</v>
      </c>
      <c r="Y280" s="50">
        <v>0</v>
      </c>
      <c r="Z280" s="50">
        <v>0</v>
      </c>
      <c r="AA280" s="50">
        <v>0</v>
      </c>
      <c r="AB280" s="50">
        <v>0</v>
      </c>
      <c r="AC280" s="50">
        <v>0</v>
      </c>
      <c r="AD280" s="62"/>
      <c r="AE280" s="47">
        <f>+VLOOKUP($A280,'CBP and SS Dispatched'!$A$3:$C$45,2,0)</f>
        <v>16</v>
      </c>
      <c r="AF280" s="47">
        <f>+VLOOKUP($A280,'CBP and SS Dispatched'!$A$3:$C$45,3,0)</f>
        <v>19</v>
      </c>
      <c r="AG280" s="52" t="str">
        <f t="shared" si="51"/>
        <v>HE16</v>
      </c>
      <c r="AH280" s="52" t="str">
        <f t="shared" si="52"/>
        <v>HE19</v>
      </c>
      <c r="AI280" s="52" t="str">
        <f t="shared" si="53"/>
        <v>u</v>
      </c>
      <c r="AJ280" s="52" t="str">
        <f t="shared" si="54"/>
        <v>x</v>
      </c>
      <c r="AK280" s="52">
        <v>280</v>
      </c>
      <c r="AL280" s="53">
        <f t="shared" ca="1" si="55"/>
        <v>0</v>
      </c>
      <c r="AM280" s="54">
        <f t="shared" si="56"/>
        <v>42969</v>
      </c>
    </row>
    <row r="281" spans="1:39" x14ac:dyDescent="0.2">
      <c r="A281" s="47" t="str">
        <f t="shared" si="50"/>
        <v>CBP_DA-42976</v>
      </c>
      <c r="B281" s="47" t="s">
        <v>155</v>
      </c>
      <c r="C281" s="47" t="s">
        <v>142</v>
      </c>
      <c r="D281" s="47">
        <v>69</v>
      </c>
      <c r="E281" s="49">
        <v>42976.210474537038</v>
      </c>
      <c r="F281" s="50">
        <v>0</v>
      </c>
      <c r="G281" s="50">
        <v>0</v>
      </c>
      <c r="H281" s="50">
        <v>0</v>
      </c>
      <c r="I281" s="50">
        <v>0</v>
      </c>
      <c r="J281" s="50">
        <v>0</v>
      </c>
      <c r="K281" s="50">
        <v>0</v>
      </c>
      <c r="L281" s="50">
        <v>0</v>
      </c>
      <c r="M281" s="50">
        <v>0</v>
      </c>
      <c r="N281" s="50">
        <v>0</v>
      </c>
      <c r="O281" s="50">
        <v>0</v>
      </c>
      <c r="P281" s="50">
        <v>0</v>
      </c>
      <c r="Q281" s="50">
        <v>0.23399999737739563</v>
      </c>
      <c r="R281" s="50">
        <v>0.23399999737739563</v>
      </c>
      <c r="S281" s="50">
        <v>0.23399999737739563</v>
      </c>
      <c r="T281" s="50">
        <v>0.23399999737739563</v>
      </c>
      <c r="U281" s="50">
        <v>0.23399999737739563</v>
      </c>
      <c r="V281" s="50">
        <v>0.23399999737739563</v>
      </c>
      <c r="W281" s="50">
        <v>0.23399999737739563</v>
      </c>
      <c r="X281" s="50">
        <v>0.23399999737739563</v>
      </c>
      <c r="Y281" s="50">
        <v>0</v>
      </c>
      <c r="Z281" s="50">
        <v>0</v>
      </c>
      <c r="AA281" s="50">
        <v>0</v>
      </c>
      <c r="AB281" s="50">
        <v>0</v>
      </c>
      <c r="AC281" s="50">
        <v>0</v>
      </c>
      <c r="AD281" s="62"/>
      <c r="AE281" s="47">
        <f>+VLOOKUP($A281,'CBP and SS Dispatched'!$A$3:$C$45,2,0)</f>
        <v>16</v>
      </c>
      <c r="AF281" s="47">
        <f>+VLOOKUP($A281,'CBP and SS Dispatched'!$A$3:$C$45,3,0)</f>
        <v>19</v>
      </c>
      <c r="AG281" s="52" t="str">
        <f t="shared" si="51"/>
        <v>HE16</v>
      </c>
      <c r="AH281" s="52" t="str">
        <f t="shared" si="52"/>
        <v>HE19</v>
      </c>
      <c r="AI281" s="52" t="str">
        <f t="shared" si="53"/>
        <v>u</v>
      </c>
      <c r="AJ281" s="52" t="str">
        <f t="shared" si="54"/>
        <v>x</v>
      </c>
      <c r="AK281" s="52">
        <v>281</v>
      </c>
      <c r="AL281" s="53">
        <f t="shared" ca="1" si="55"/>
        <v>0.23399999737739563</v>
      </c>
      <c r="AM281" s="54">
        <f t="shared" si="56"/>
        <v>42976</v>
      </c>
    </row>
    <row r="282" spans="1:39" x14ac:dyDescent="0.2">
      <c r="A282" s="47" t="str">
        <f t="shared" si="50"/>
        <v>CBP_DA-42976</v>
      </c>
      <c r="B282" s="47" t="s">
        <v>155</v>
      </c>
      <c r="C282" s="47" t="s">
        <v>143</v>
      </c>
      <c r="D282" s="47">
        <v>0</v>
      </c>
      <c r="E282" s="49">
        <v>42976.210474537038</v>
      </c>
      <c r="F282" s="50">
        <v>0</v>
      </c>
      <c r="G282" s="50">
        <v>0</v>
      </c>
      <c r="H282" s="50">
        <v>0</v>
      </c>
      <c r="I282" s="50">
        <v>0</v>
      </c>
      <c r="J282" s="50">
        <v>0</v>
      </c>
      <c r="K282" s="50">
        <v>0</v>
      </c>
      <c r="L282" s="50">
        <v>0</v>
      </c>
      <c r="M282" s="50">
        <v>0</v>
      </c>
      <c r="N282" s="50">
        <v>0</v>
      </c>
      <c r="O282" s="50">
        <v>0</v>
      </c>
      <c r="P282" s="50">
        <v>0</v>
      </c>
      <c r="Q282" s="50">
        <v>0.18000000715255737</v>
      </c>
      <c r="R282" s="50">
        <v>0.18000000715255737</v>
      </c>
      <c r="S282" s="50">
        <v>0.18000000715255737</v>
      </c>
      <c r="T282" s="50">
        <v>0.18000000715255737</v>
      </c>
      <c r="U282" s="50">
        <v>0.18000000715255737</v>
      </c>
      <c r="V282" s="50">
        <v>0.18000000715255737</v>
      </c>
      <c r="W282" s="50">
        <v>0.18000000715255737</v>
      </c>
      <c r="X282" s="50">
        <v>0.18000000715255737</v>
      </c>
      <c r="Y282" s="50">
        <v>0</v>
      </c>
      <c r="Z282" s="50">
        <v>0</v>
      </c>
      <c r="AA282" s="50">
        <v>0</v>
      </c>
      <c r="AB282" s="50">
        <v>0</v>
      </c>
      <c r="AC282" s="50">
        <v>0</v>
      </c>
      <c r="AD282" s="62"/>
      <c r="AE282" s="47">
        <f>+VLOOKUP($A282,'CBP and SS Dispatched'!$A$3:$C$45,2,0)</f>
        <v>16</v>
      </c>
      <c r="AF282" s="47">
        <f>+VLOOKUP($A282,'CBP and SS Dispatched'!$A$3:$C$45,3,0)</f>
        <v>19</v>
      </c>
      <c r="AG282" s="52" t="str">
        <f t="shared" si="51"/>
        <v>HE16</v>
      </c>
      <c r="AH282" s="52" t="str">
        <f t="shared" si="52"/>
        <v>HE19</v>
      </c>
      <c r="AI282" s="52" t="str">
        <f t="shared" si="53"/>
        <v>u</v>
      </c>
      <c r="AJ282" s="52" t="str">
        <f t="shared" si="54"/>
        <v>x</v>
      </c>
      <c r="AK282" s="52">
        <v>282</v>
      </c>
      <c r="AL282" s="53">
        <f t="shared" ca="1" si="55"/>
        <v>0.18000000715255737</v>
      </c>
      <c r="AM282" s="54">
        <f t="shared" si="56"/>
        <v>42976</v>
      </c>
    </row>
    <row r="283" spans="1:39" x14ac:dyDescent="0.2">
      <c r="A283" s="47" t="str">
        <f t="shared" si="50"/>
        <v>CBP_DA-42976</v>
      </c>
      <c r="B283" s="47" t="s">
        <v>155</v>
      </c>
      <c r="C283" s="47" t="s">
        <v>144</v>
      </c>
      <c r="D283" s="47">
        <v>0</v>
      </c>
      <c r="E283" s="49">
        <v>42976.210474537038</v>
      </c>
      <c r="F283" s="50">
        <v>0</v>
      </c>
      <c r="G283" s="50">
        <v>0</v>
      </c>
      <c r="H283" s="50">
        <v>0</v>
      </c>
      <c r="I283" s="50">
        <v>0</v>
      </c>
      <c r="J283" s="50">
        <v>0</v>
      </c>
      <c r="K283" s="50">
        <v>0</v>
      </c>
      <c r="L283" s="50">
        <v>0</v>
      </c>
      <c r="M283" s="50">
        <v>0</v>
      </c>
      <c r="N283" s="50">
        <v>0</v>
      </c>
      <c r="O283" s="50">
        <v>0</v>
      </c>
      <c r="P283" s="50">
        <v>0</v>
      </c>
      <c r="Q283" s="50">
        <v>0</v>
      </c>
      <c r="R283" s="50">
        <v>0</v>
      </c>
      <c r="S283" s="50">
        <v>0</v>
      </c>
      <c r="T283" s="50">
        <v>0</v>
      </c>
      <c r="U283" s="50">
        <v>0</v>
      </c>
      <c r="V283" s="50">
        <v>0</v>
      </c>
      <c r="W283" s="50">
        <v>0</v>
      </c>
      <c r="X283" s="50">
        <v>0</v>
      </c>
      <c r="Y283" s="50">
        <v>0</v>
      </c>
      <c r="Z283" s="50">
        <v>0</v>
      </c>
      <c r="AA283" s="50">
        <v>0</v>
      </c>
      <c r="AB283" s="50">
        <v>0</v>
      </c>
      <c r="AC283" s="50">
        <v>0</v>
      </c>
      <c r="AD283" s="62"/>
      <c r="AE283" s="47">
        <f>+VLOOKUP($A283,'CBP and SS Dispatched'!$A$3:$C$45,2,0)</f>
        <v>16</v>
      </c>
      <c r="AF283" s="47">
        <f>+VLOOKUP($A283,'CBP and SS Dispatched'!$A$3:$C$45,3,0)</f>
        <v>19</v>
      </c>
      <c r="AG283" s="52" t="str">
        <f t="shared" si="51"/>
        <v>HE16</v>
      </c>
      <c r="AH283" s="52" t="str">
        <f t="shared" si="52"/>
        <v>HE19</v>
      </c>
      <c r="AI283" s="52" t="str">
        <f t="shared" si="53"/>
        <v>u</v>
      </c>
      <c r="AJ283" s="52" t="str">
        <f t="shared" si="54"/>
        <v>x</v>
      </c>
      <c r="AK283" s="52">
        <v>283</v>
      </c>
      <c r="AL283" s="53">
        <f t="shared" ca="1" si="55"/>
        <v>0</v>
      </c>
      <c r="AM283" s="54">
        <f t="shared" si="56"/>
        <v>42976</v>
      </c>
    </row>
    <row r="284" spans="1:39" x14ac:dyDescent="0.2">
      <c r="A284" s="47" t="str">
        <f t="shared" si="50"/>
        <v>CBP_DA-42989</v>
      </c>
      <c r="B284" s="47" t="s">
        <v>155</v>
      </c>
      <c r="C284" s="47" t="s">
        <v>142</v>
      </c>
      <c r="D284" s="47">
        <v>69</v>
      </c>
      <c r="E284" s="49">
        <v>42989.210405092592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6.3000001013278961E-2</v>
      </c>
      <c r="R284" s="50">
        <v>6.3000001013278961E-2</v>
      </c>
      <c r="S284" s="50">
        <v>6.3000001013278961E-2</v>
      </c>
      <c r="T284" s="50">
        <v>6.3000001013278961E-2</v>
      </c>
      <c r="U284" s="50">
        <v>6.3000001013278961E-2</v>
      </c>
      <c r="V284" s="50">
        <v>6.3000001013278961E-2</v>
      </c>
      <c r="W284" s="50">
        <v>6.3000001013278961E-2</v>
      </c>
      <c r="X284" s="50">
        <v>6.3000001013278961E-2</v>
      </c>
      <c r="Y284" s="50">
        <v>0</v>
      </c>
      <c r="Z284" s="50">
        <v>0</v>
      </c>
      <c r="AA284" s="50">
        <v>0</v>
      </c>
      <c r="AB284" s="50">
        <v>0</v>
      </c>
      <c r="AC284" s="50">
        <v>0</v>
      </c>
      <c r="AD284" s="62"/>
      <c r="AE284" s="47">
        <f>+VLOOKUP($A284,'CBP and SS Dispatched'!$A$3:$C$45,2,0)</f>
        <v>18</v>
      </c>
      <c r="AF284" s="47">
        <f>+VLOOKUP($A284,'CBP and SS Dispatched'!$A$3:$C$45,3,0)</f>
        <v>19</v>
      </c>
      <c r="AG284" s="52" t="str">
        <f t="shared" si="51"/>
        <v>HE18</v>
      </c>
      <c r="AH284" s="52" t="str">
        <f t="shared" si="52"/>
        <v>HE19</v>
      </c>
      <c r="AI284" s="52" t="str">
        <f t="shared" si="53"/>
        <v>w</v>
      </c>
      <c r="AJ284" s="52" t="str">
        <f t="shared" si="54"/>
        <v>x</v>
      </c>
      <c r="AK284" s="52">
        <v>284</v>
      </c>
      <c r="AL284" s="53">
        <f t="shared" ca="1" si="55"/>
        <v>6.3000001013278961E-2</v>
      </c>
      <c r="AM284" s="54">
        <f t="shared" si="56"/>
        <v>42989</v>
      </c>
    </row>
    <row r="285" spans="1:39" x14ac:dyDescent="0.2">
      <c r="A285" s="47" t="str">
        <f t="shared" si="50"/>
        <v>CBP_DA-42989</v>
      </c>
      <c r="B285" s="47" t="s">
        <v>155</v>
      </c>
      <c r="C285" s="47" t="s">
        <v>143</v>
      </c>
      <c r="D285" s="47">
        <v>0</v>
      </c>
      <c r="E285" s="49">
        <v>42989.210405092592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0.18000000715255737</v>
      </c>
      <c r="R285" s="50">
        <v>0.18000000715255737</v>
      </c>
      <c r="S285" s="50">
        <v>0.18000000715255737</v>
      </c>
      <c r="T285" s="50">
        <v>0.18000000715255737</v>
      </c>
      <c r="U285" s="50">
        <v>0.18000000715255737</v>
      </c>
      <c r="V285" s="50">
        <v>0.18000000715255737</v>
      </c>
      <c r="W285" s="50">
        <v>0.18000000715255737</v>
      </c>
      <c r="X285" s="50">
        <v>0.18000000715255737</v>
      </c>
      <c r="Y285" s="50">
        <v>0</v>
      </c>
      <c r="Z285" s="50">
        <v>0</v>
      </c>
      <c r="AA285" s="50">
        <v>0</v>
      </c>
      <c r="AB285" s="50">
        <v>0</v>
      </c>
      <c r="AC285" s="50">
        <v>0</v>
      </c>
      <c r="AD285" s="62"/>
      <c r="AE285" s="47">
        <f>+VLOOKUP($A285,'CBP and SS Dispatched'!$A$3:$C$45,2,0)</f>
        <v>18</v>
      </c>
      <c r="AF285" s="47">
        <f>+VLOOKUP($A285,'CBP and SS Dispatched'!$A$3:$C$45,3,0)</f>
        <v>19</v>
      </c>
      <c r="AG285" s="52" t="str">
        <f t="shared" si="51"/>
        <v>HE18</v>
      </c>
      <c r="AH285" s="52" t="str">
        <f t="shared" si="52"/>
        <v>HE19</v>
      </c>
      <c r="AI285" s="52" t="str">
        <f t="shared" si="53"/>
        <v>w</v>
      </c>
      <c r="AJ285" s="52" t="str">
        <f t="shared" si="54"/>
        <v>x</v>
      </c>
      <c r="AK285" s="52">
        <v>285</v>
      </c>
      <c r="AL285" s="53">
        <f t="shared" ca="1" si="55"/>
        <v>0.18000000715255737</v>
      </c>
      <c r="AM285" s="54">
        <f t="shared" si="56"/>
        <v>42989</v>
      </c>
    </row>
    <row r="286" spans="1:39" x14ac:dyDescent="0.2">
      <c r="A286" s="47" t="str">
        <f t="shared" si="50"/>
        <v>CBP_DA-42989</v>
      </c>
      <c r="B286" s="47" t="s">
        <v>155</v>
      </c>
      <c r="C286" s="47" t="s">
        <v>144</v>
      </c>
      <c r="D286" s="47">
        <v>0</v>
      </c>
      <c r="E286" s="49">
        <v>42989.210405092592</v>
      </c>
      <c r="F286" s="50">
        <v>0</v>
      </c>
      <c r="G286" s="50">
        <v>0</v>
      </c>
      <c r="H286" s="50">
        <v>0</v>
      </c>
      <c r="I286" s="50">
        <v>0</v>
      </c>
      <c r="J286" s="50">
        <v>0</v>
      </c>
      <c r="K286" s="50">
        <v>0</v>
      </c>
      <c r="L286" s="50">
        <v>0</v>
      </c>
      <c r="M286" s="50">
        <v>0</v>
      </c>
      <c r="N286" s="50">
        <v>0</v>
      </c>
      <c r="O286" s="50">
        <v>0</v>
      </c>
      <c r="P286" s="50">
        <v>0</v>
      </c>
      <c r="Q286" s="50">
        <v>0</v>
      </c>
      <c r="R286" s="50">
        <v>0</v>
      </c>
      <c r="S286" s="50">
        <v>0</v>
      </c>
      <c r="T286" s="50">
        <v>0</v>
      </c>
      <c r="U286" s="50">
        <v>0</v>
      </c>
      <c r="V286" s="50">
        <v>0</v>
      </c>
      <c r="W286" s="50">
        <v>0</v>
      </c>
      <c r="X286" s="50">
        <v>0</v>
      </c>
      <c r="Y286" s="50">
        <v>0</v>
      </c>
      <c r="Z286" s="50">
        <v>0</v>
      </c>
      <c r="AA286" s="50">
        <v>0</v>
      </c>
      <c r="AB286" s="50">
        <v>0</v>
      </c>
      <c r="AC286" s="50">
        <v>0</v>
      </c>
      <c r="AD286" s="62"/>
      <c r="AE286" s="47">
        <f>+VLOOKUP($A286,'CBP and SS Dispatched'!$A$3:$C$45,2,0)</f>
        <v>18</v>
      </c>
      <c r="AF286" s="47">
        <f>+VLOOKUP($A286,'CBP and SS Dispatched'!$A$3:$C$45,3,0)</f>
        <v>19</v>
      </c>
      <c r="AG286" s="52" t="str">
        <f t="shared" si="51"/>
        <v>HE18</v>
      </c>
      <c r="AH286" s="52" t="str">
        <f t="shared" si="52"/>
        <v>HE19</v>
      </c>
      <c r="AI286" s="52" t="str">
        <f t="shared" si="53"/>
        <v>w</v>
      </c>
      <c r="AJ286" s="52" t="str">
        <f t="shared" si="54"/>
        <v>x</v>
      </c>
      <c r="AK286" s="52">
        <v>286</v>
      </c>
      <c r="AL286" s="53">
        <f t="shared" ca="1" si="55"/>
        <v>0</v>
      </c>
      <c r="AM286" s="54">
        <f t="shared" si="56"/>
        <v>42989</v>
      </c>
    </row>
    <row r="287" spans="1:39" x14ac:dyDescent="0.2">
      <c r="A287" s="47" t="str">
        <f t="shared" si="50"/>
        <v>CBP_DA-43024</v>
      </c>
      <c r="B287" s="47" t="s">
        <v>155</v>
      </c>
      <c r="C287" s="66" t="s">
        <v>142</v>
      </c>
      <c r="D287" s="66">
        <v>69</v>
      </c>
      <c r="E287" s="78">
        <v>43024.211041666669</v>
      </c>
      <c r="F287" s="69">
        <v>0</v>
      </c>
      <c r="G287" s="69">
        <v>0</v>
      </c>
      <c r="H287" s="69">
        <v>0</v>
      </c>
      <c r="I287" s="69">
        <v>0</v>
      </c>
      <c r="J287" s="69">
        <v>0</v>
      </c>
      <c r="K287" s="69">
        <v>0</v>
      </c>
      <c r="L287" s="69">
        <v>0</v>
      </c>
      <c r="M287" s="69">
        <v>0</v>
      </c>
      <c r="N287" s="69">
        <v>0</v>
      </c>
      <c r="O287" s="69">
        <v>0</v>
      </c>
      <c r="P287" s="69">
        <v>0</v>
      </c>
      <c r="Q287" s="69">
        <v>3.7799999117851257E-2</v>
      </c>
      <c r="R287" s="69">
        <v>3.7799999117851257E-2</v>
      </c>
      <c r="S287" s="69">
        <v>3.7799999117851257E-2</v>
      </c>
      <c r="T287" s="69">
        <v>3.7799999117851257E-2</v>
      </c>
      <c r="U287" s="69">
        <v>3.7799999117851257E-2</v>
      </c>
      <c r="V287" s="69">
        <v>3.7799999117851257E-2</v>
      </c>
      <c r="W287" s="69">
        <v>3.7799999117851257E-2</v>
      </c>
      <c r="X287" s="69">
        <v>3.7799999117851257E-2</v>
      </c>
      <c r="Y287" s="69">
        <v>0</v>
      </c>
      <c r="Z287" s="69">
        <v>0</v>
      </c>
      <c r="AA287" s="69">
        <v>0</v>
      </c>
      <c r="AB287" s="69">
        <v>0</v>
      </c>
      <c r="AC287" s="69">
        <v>0</v>
      </c>
      <c r="AD287" s="62"/>
      <c r="AE287" s="47">
        <f>+VLOOKUP($A287,'CBP and SS Dispatched'!$A$3:$C$45,2,0)</f>
        <v>18</v>
      </c>
      <c r="AF287" s="47">
        <f>+VLOOKUP($A287,'CBP and SS Dispatched'!$A$3:$C$45,3,0)</f>
        <v>19</v>
      </c>
      <c r="AG287" s="52" t="str">
        <f t="shared" si="51"/>
        <v>HE18</v>
      </c>
      <c r="AH287" s="52" t="str">
        <f t="shared" si="52"/>
        <v>HE19</v>
      </c>
      <c r="AI287" s="52" t="str">
        <f t="shared" si="53"/>
        <v>w</v>
      </c>
      <c r="AJ287" s="52" t="str">
        <f t="shared" si="54"/>
        <v>x</v>
      </c>
      <c r="AK287" s="52">
        <v>287</v>
      </c>
      <c r="AL287" s="53">
        <f t="shared" ca="1" si="55"/>
        <v>3.7799999117851257E-2</v>
      </c>
      <c r="AM287" s="54">
        <f t="shared" si="56"/>
        <v>43024</v>
      </c>
    </row>
    <row r="288" spans="1:39" x14ac:dyDescent="0.2">
      <c r="A288" s="47" t="str">
        <f t="shared" si="50"/>
        <v>CBP_DA-43024</v>
      </c>
      <c r="B288" s="47" t="s">
        <v>155</v>
      </c>
      <c r="C288" s="66" t="s">
        <v>143</v>
      </c>
      <c r="D288" s="66">
        <v>0</v>
      </c>
      <c r="E288" s="78">
        <v>43024.211041666669</v>
      </c>
      <c r="F288" s="69">
        <v>0</v>
      </c>
      <c r="G288" s="69">
        <v>0</v>
      </c>
      <c r="H288" s="69">
        <v>0</v>
      </c>
      <c r="I288" s="69">
        <v>0</v>
      </c>
      <c r="J288" s="69">
        <v>0</v>
      </c>
      <c r="K288" s="69">
        <v>0</v>
      </c>
      <c r="L288" s="69">
        <v>0</v>
      </c>
      <c r="M288" s="69">
        <v>0</v>
      </c>
      <c r="N288" s="69">
        <v>0</v>
      </c>
      <c r="O288" s="69">
        <v>0</v>
      </c>
      <c r="P288" s="69">
        <v>0</v>
      </c>
      <c r="Q288" s="69">
        <v>0.18143999576568604</v>
      </c>
      <c r="R288" s="69">
        <v>0.18143999576568604</v>
      </c>
      <c r="S288" s="69">
        <v>0.18143999576568604</v>
      </c>
      <c r="T288" s="69">
        <v>0.18143999576568604</v>
      </c>
      <c r="U288" s="69">
        <v>0.18143999576568604</v>
      </c>
      <c r="V288" s="69">
        <v>0.18143999576568604</v>
      </c>
      <c r="W288" s="69">
        <v>0.18143999576568604</v>
      </c>
      <c r="X288" s="69">
        <v>0.18143999576568604</v>
      </c>
      <c r="Y288" s="69">
        <v>0</v>
      </c>
      <c r="Z288" s="69">
        <v>0</v>
      </c>
      <c r="AA288" s="69">
        <v>0</v>
      </c>
      <c r="AB288" s="69">
        <v>0</v>
      </c>
      <c r="AC288" s="69">
        <v>0</v>
      </c>
      <c r="AD288" s="62"/>
      <c r="AE288" s="47">
        <f>+VLOOKUP($A288,'CBP and SS Dispatched'!$A$3:$C$45,2,0)</f>
        <v>18</v>
      </c>
      <c r="AF288" s="47">
        <f>+VLOOKUP($A288,'CBP and SS Dispatched'!$A$3:$C$45,3,0)</f>
        <v>19</v>
      </c>
      <c r="AG288" s="52" t="str">
        <f t="shared" si="51"/>
        <v>HE18</v>
      </c>
      <c r="AH288" s="52" t="str">
        <f t="shared" si="52"/>
        <v>HE19</v>
      </c>
      <c r="AI288" s="52" t="str">
        <f t="shared" si="53"/>
        <v>w</v>
      </c>
      <c r="AJ288" s="52" t="str">
        <f t="shared" si="54"/>
        <v>x</v>
      </c>
      <c r="AK288" s="52">
        <v>288</v>
      </c>
      <c r="AL288" s="53">
        <f t="shared" ca="1" si="55"/>
        <v>0.18143999576568604</v>
      </c>
      <c r="AM288" s="54">
        <f t="shared" si="56"/>
        <v>43024</v>
      </c>
    </row>
    <row r="289" spans="1:39" x14ac:dyDescent="0.2">
      <c r="A289" s="47" t="str">
        <f t="shared" si="50"/>
        <v>CBP_DA-43024</v>
      </c>
      <c r="B289" s="47" t="s">
        <v>155</v>
      </c>
      <c r="C289" s="66" t="s">
        <v>144</v>
      </c>
      <c r="D289" s="66">
        <v>0</v>
      </c>
      <c r="E289" s="78">
        <v>43024.211041666669</v>
      </c>
      <c r="F289" s="69">
        <v>0</v>
      </c>
      <c r="G289" s="69">
        <v>0</v>
      </c>
      <c r="H289" s="69">
        <v>0</v>
      </c>
      <c r="I289" s="69">
        <v>0</v>
      </c>
      <c r="J289" s="69">
        <v>0</v>
      </c>
      <c r="K289" s="69">
        <v>0</v>
      </c>
      <c r="L289" s="69">
        <v>0</v>
      </c>
      <c r="M289" s="69">
        <v>0</v>
      </c>
      <c r="N289" s="69">
        <v>0</v>
      </c>
      <c r="O289" s="69">
        <v>0</v>
      </c>
      <c r="P289" s="69">
        <v>0</v>
      </c>
      <c r="Q289" s="69">
        <v>0</v>
      </c>
      <c r="R289" s="69">
        <v>0</v>
      </c>
      <c r="S289" s="69">
        <v>0</v>
      </c>
      <c r="T289" s="69">
        <v>0</v>
      </c>
      <c r="U289" s="69">
        <v>0</v>
      </c>
      <c r="V289" s="69">
        <v>0</v>
      </c>
      <c r="W289" s="69">
        <v>0</v>
      </c>
      <c r="X289" s="69">
        <v>0</v>
      </c>
      <c r="Y289" s="69">
        <v>0</v>
      </c>
      <c r="Z289" s="69">
        <v>0</v>
      </c>
      <c r="AA289" s="69">
        <v>0</v>
      </c>
      <c r="AB289" s="69">
        <v>0</v>
      </c>
      <c r="AC289" s="69">
        <v>0</v>
      </c>
      <c r="AD289" s="62"/>
      <c r="AE289" s="47">
        <f>+VLOOKUP($A289,'CBP and SS Dispatched'!$A$3:$C$45,2,0)</f>
        <v>18</v>
      </c>
      <c r="AF289" s="47">
        <f>+VLOOKUP($A289,'CBP and SS Dispatched'!$A$3:$C$45,3,0)</f>
        <v>19</v>
      </c>
      <c r="AG289" s="52" t="str">
        <f t="shared" si="51"/>
        <v>HE18</v>
      </c>
      <c r="AH289" s="52" t="str">
        <f t="shared" si="52"/>
        <v>HE19</v>
      </c>
      <c r="AI289" s="52" t="str">
        <f t="shared" si="53"/>
        <v>w</v>
      </c>
      <c r="AJ289" s="52" t="str">
        <f t="shared" si="54"/>
        <v>x</v>
      </c>
      <c r="AK289" s="52">
        <v>289</v>
      </c>
      <c r="AL289" s="53">
        <f t="shared" ca="1" si="55"/>
        <v>0</v>
      </c>
      <c r="AM289" s="54">
        <f t="shared" si="56"/>
        <v>43024</v>
      </c>
    </row>
    <row r="290" spans="1:39" x14ac:dyDescent="0.2">
      <c r="A290" s="47" t="str">
        <f t="shared" si="50"/>
        <v>CBP_DA-43025</v>
      </c>
      <c r="B290" s="47" t="s">
        <v>155</v>
      </c>
      <c r="C290" s="47" t="s">
        <v>142</v>
      </c>
      <c r="D290" s="47">
        <v>69</v>
      </c>
      <c r="E290" s="49">
        <v>43025.211168981485</v>
      </c>
      <c r="F290" s="50">
        <v>0</v>
      </c>
      <c r="G290" s="50">
        <v>0</v>
      </c>
      <c r="H290" s="50">
        <v>0</v>
      </c>
      <c r="I290" s="50">
        <v>0</v>
      </c>
      <c r="J290" s="50">
        <v>0</v>
      </c>
      <c r="K290" s="50">
        <v>0</v>
      </c>
      <c r="L290" s="50">
        <v>0</v>
      </c>
      <c r="M290" s="50">
        <v>0</v>
      </c>
      <c r="N290" s="50">
        <v>0</v>
      </c>
      <c r="O290" s="50">
        <v>0</v>
      </c>
      <c r="P290" s="50">
        <v>0</v>
      </c>
      <c r="Q290" s="50">
        <v>3.7799999117851257E-2</v>
      </c>
      <c r="R290" s="50">
        <v>3.7799999117851257E-2</v>
      </c>
      <c r="S290" s="50">
        <v>3.7799999117851257E-2</v>
      </c>
      <c r="T290" s="50">
        <v>3.7799999117851257E-2</v>
      </c>
      <c r="U290" s="50">
        <v>3.7799999117851257E-2</v>
      </c>
      <c r="V290" s="50">
        <v>3.7799999117851257E-2</v>
      </c>
      <c r="W290" s="50">
        <v>3.7799999117851257E-2</v>
      </c>
      <c r="X290" s="50">
        <v>3.7799999117851257E-2</v>
      </c>
      <c r="Y290" s="50">
        <v>0</v>
      </c>
      <c r="Z290" s="50">
        <v>0</v>
      </c>
      <c r="AA290" s="50">
        <v>0</v>
      </c>
      <c r="AB290" s="50">
        <v>0</v>
      </c>
      <c r="AC290" s="50">
        <v>0</v>
      </c>
      <c r="AD290" s="62"/>
      <c r="AE290" s="47">
        <f>+VLOOKUP($A290,'CBP and SS Dispatched'!$A$3:$C$45,2,0)</f>
        <v>18</v>
      </c>
      <c r="AF290" s="47">
        <f>+VLOOKUP($A290,'CBP and SS Dispatched'!$A$3:$C$45,3,0)</f>
        <v>19</v>
      </c>
      <c r="AG290" s="52" t="str">
        <f t="shared" si="51"/>
        <v>HE18</v>
      </c>
      <c r="AH290" s="52" t="str">
        <f t="shared" si="52"/>
        <v>HE19</v>
      </c>
      <c r="AI290" s="52" t="str">
        <f t="shared" si="53"/>
        <v>w</v>
      </c>
      <c r="AJ290" s="52" t="str">
        <f t="shared" si="54"/>
        <v>x</v>
      </c>
      <c r="AK290" s="52">
        <v>290</v>
      </c>
      <c r="AL290" s="53">
        <f t="shared" ca="1" si="55"/>
        <v>3.7799999117851257E-2</v>
      </c>
      <c r="AM290" s="54">
        <f t="shared" si="56"/>
        <v>43025</v>
      </c>
    </row>
    <row r="291" spans="1:39" x14ac:dyDescent="0.2">
      <c r="A291" s="47" t="str">
        <f t="shared" si="50"/>
        <v>CBP_DA-43025</v>
      </c>
      <c r="B291" s="47" t="s">
        <v>155</v>
      </c>
      <c r="C291" s="47" t="s">
        <v>143</v>
      </c>
      <c r="D291" s="47">
        <v>0</v>
      </c>
      <c r="E291" s="49">
        <v>43025.211168981485</v>
      </c>
      <c r="F291" s="50">
        <v>0</v>
      </c>
      <c r="G291" s="50">
        <v>0</v>
      </c>
      <c r="H291" s="50">
        <v>0</v>
      </c>
      <c r="I291" s="50">
        <v>0</v>
      </c>
      <c r="J291" s="50">
        <v>0</v>
      </c>
      <c r="K291" s="50">
        <v>0</v>
      </c>
      <c r="L291" s="50">
        <v>0</v>
      </c>
      <c r="M291" s="50">
        <v>0</v>
      </c>
      <c r="N291" s="50">
        <v>0</v>
      </c>
      <c r="O291" s="50">
        <v>0</v>
      </c>
      <c r="P291" s="50">
        <v>0</v>
      </c>
      <c r="Q291" s="50">
        <v>0.18143999576568604</v>
      </c>
      <c r="R291" s="50">
        <v>0.18143999576568604</v>
      </c>
      <c r="S291" s="50">
        <v>0.18143999576568604</v>
      </c>
      <c r="T291" s="50">
        <v>0.18143999576568604</v>
      </c>
      <c r="U291" s="50">
        <v>0.18143999576568604</v>
      </c>
      <c r="V291" s="50">
        <v>0.18143999576568604</v>
      </c>
      <c r="W291" s="50">
        <v>0.18143999576568604</v>
      </c>
      <c r="X291" s="50">
        <v>0.18143999576568604</v>
      </c>
      <c r="Y291" s="50">
        <v>0</v>
      </c>
      <c r="Z291" s="50">
        <v>0</v>
      </c>
      <c r="AA291" s="50">
        <v>0</v>
      </c>
      <c r="AB291" s="50">
        <v>0</v>
      </c>
      <c r="AC291" s="50">
        <v>0</v>
      </c>
      <c r="AD291" s="62"/>
      <c r="AE291" s="47">
        <f>+VLOOKUP($A291,'CBP and SS Dispatched'!$A$3:$C$45,2,0)</f>
        <v>18</v>
      </c>
      <c r="AF291" s="47">
        <f>+VLOOKUP($A291,'CBP and SS Dispatched'!$A$3:$C$45,3,0)</f>
        <v>19</v>
      </c>
      <c r="AG291" s="52" t="str">
        <f t="shared" si="51"/>
        <v>HE18</v>
      </c>
      <c r="AH291" s="52" t="str">
        <f t="shared" si="52"/>
        <v>HE19</v>
      </c>
      <c r="AI291" s="52" t="str">
        <f t="shared" si="53"/>
        <v>w</v>
      </c>
      <c r="AJ291" s="52" t="str">
        <f t="shared" si="54"/>
        <v>x</v>
      </c>
      <c r="AK291" s="52">
        <v>291</v>
      </c>
      <c r="AL291" s="53">
        <f t="shared" ca="1" si="55"/>
        <v>0.18143999576568604</v>
      </c>
      <c r="AM291" s="54">
        <f t="shared" si="56"/>
        <v>43025</v>
      </c>
    </row>
    <row r="292" spans="1:39" x14ac:dyDescent="0.2">
      <c r="A292" s="47" t="str">
        <f t="shared" si="50"/>
        <v>CBP_DA-43025</v>
      </c>
      <c r="B292" s="47" t="s">
        <v>155</v>
      </c>
      <c r="C292" s="47" t="s">
        <v>144</v>
      </c>
      <c r="D292" s="47">
        <v>0</v>
      </c>
      <c r="E292" s="49">
        <v>43025.211168981485</v>
      </c>
      <c r="F292" s="50">
        <v>0</v>
      </c>
      <c r="G292" s="50">
        <v>0</v>
      </c>
      <c r="H292" s="50">
        <v>0</v>
      </c>
      <c r="I292" s="50">
        <v>0</v>
      </c>
      <c r="J292" s="50">
        <v>0</v>
      </c>
      <c r="K292" s="50">
        <v>0</v>
      </c>
      <c r="L292" s="50">
        <v>0</v>
      </c>
      <c r="M292" s="50">
        <v>0</v>
      </c>
      <c r="N292" s="50">
        <v>0</v>
      </c>
      <c r="O292" s="50">
        <v>0</v>
      </c>
      <c r="P292" s="50">
        <v>0</v>
      </c>
      <c r="Q292" s="50">
        <v>0</v>
      </c>
      <c r="R292" s="50">
        <v>0</v>
      </c>
      <c r="S292" s="50">
        <v>0</v>
      </c>
      <c r="T292" s="50">
        <v>0</v>
      </c>
      <c r="U292" s="50">
        <v>0</v>
      </c>
      <c r="V292" s="50">
        <v>0</v>
      </c>
      <c r="W292" s="50">
        <v>0</v>
      </c>
      <c r="X292" s="50">
        <v>0</v>
      </c>
      <c r="Y292" s="50">
        <v>0</v>
      </c>
      <c r="Z292" s="50">
        <v>0</v>
      </c>
      <c r="AA292" s="50">
        <v>0</v>
      </c>
      <c r="AB292" s="50">
        <v>0</v>
      </c>
      <c r="AC292" s="50">
        <v>0</v>
      </c>
      <c r="AD292" s="62"/>
      <c r="AE292" s="47">
        <f>+VLOOKUP($A292,'CBP and SS Dispatched'!$A$3:$C$45,2,0)</f>
        <v>18</v>
      </c>
      <c r="AF292" s="47">
        <f>+VLOOKUP($A292,'CBP and SS Dispatched'!$A$3:$C$45,3,0)</f>
        <v>19</v>
      </c>
      <c r="AG292" s="52" t="str">
        <f t="shared" si="51"/>
        <v>HE18</v>
      </c>
      <c r="AH292" s="52" t="str">
        <f t="shared" si="52"/>
        <v>HE19</v>
      </c>
      <c r="AI292" s="52" t="str">
        <f t="shared" si="53"/>
        <v>w</v>
      </c>
      <c r="AJ292" s="52" t="str">
        <f t="shared" si="54"/>
        <v>x</v>
      </c>
      <c r="AK292" s="52">
        <v>292</v>
      </c>
      <c r="AL292" s="53">
        <f t="shared" ca="1" si="55"/>
        <v>0</v>
      </c>
      <c r="AM292" s="54">
        <f t="shared" si="56"/>
        <v>43025</v>
      </c>
    </row>
    <row r="293" spans="1:39" x14ac:dyDescent="0.2">
      <c r="A293" s="47" t="str">
        <f t="shared" si="50"/>
        <v>CBP_DA-43035</v>
      </c>
      <c r="B293" s="47" t="s">
        <v>155</v>
      </c>
      <c r="C293" s="47" t="s">
        <v>142</v>
      </c>
      <c r="D293" s="47">
        <v>69</v>
      </c>
      <c r="E293" s="49">
        <v>43035.211111111108</v>
      </c>
      <c r="F293" s="50">
        <v>0</v>
      </c>
      <c r="G293" s="50">
        <v>0</v>
      </c>
      <c r="H293" s="50">
        <v>0</v>
      </c>
      <c r="I293" s="50">
        <v>0</v>
      </c>
      <c r="J293" s="50">
        <v>0</v>
      </c>
      <c r="K293" s="50">
        <v>0</v>
      </c>
      <c r="L293" s="50">
        <v>0</v>
      </c>
      <c r="M293" s="50">
        <v>0</v>
      </c>
      <c r="N293" s="50">
        <v>0</v>
      </c>
      <c r="O293" s="50">
        <v>0</v>
      </c>
      <c r="P293" s="50">
        <v>0</v>
      </c>
      <c r="Q293" s="50">
        <v>3.7799999117851257E-2</v>
      </c>
      <c r="R293" s="50">
        <v>3.7799999117851257E-2</v>
      </c>
      <c r="S293" s="50">
        <v>3.7799999117851257E-2</v>
      </c>
      <c r="T293" s="50">
        <v>3.7799999117851257E-2</v>
      </c>
      <c r="U293" s="50">
        <v>3.7799999117851257E-2</v>
      </c>
      <c r="V293" s="50">
        <v>3.7799999117851257E-2</v>
      </c>
      <c r="W293" s="50">
        <v>3.7799999117851257E-2</v>
      </c>
      <c r="X293" s="50">
        <v>3.7799999117851257E-2</v>
      </c>
      <c r="Y293" s="50">
        <v>0</v>
      </c>
      <c r="Z293" s="50">
        <v>0</v>
      </c>
      <c r="AA293" s="50">
        <v>0</v>
      </c>
      <c r="AB293" s="50">
        <v>0</v>
      </c>
      <c r="AC293" s="50">
        <v>0</v>
      </c>
      <c r="AD293" s="62"/>
      <c r="AE293" s="47">
        <f>+VLOOKUP($A293,'CBP and SS Dispatched'!$A$3:$C$45,2,0)</f>
        <v>18</v>
      </c>
      <c r="AF293" s="47">
        <f>+VLOOKUP($A293,'CBP and SS Dispatched'!$A$3:$C$45,3,0)</f>
        <v>19</v>
      </c>
      <c r="AG293" s="52" t="str">
        <f t="shared" si="51"/>
        <v>HE18</v>
      </c>
      <c r="AH293" s="52" t="str">
        <f t="shared" si="52"/>
        <v>HE19</v>
      </c>
      <c r="AI293" s="52" t="str">
        <f t="shared" si="53"/>
        <v>w</v>
      </c>
      <c r="AJ293" s="52" t="str">
        <f t="shared" si="54"/>
        <v>x</v>
      </c>
      <c r="AK293" s="52">
        <v>293</v>
      </c>
      <c r="AL293" s="53">
        <f t="shared" ca="1" si="55"/>
        <v>3.7799999117851257E-2</v>
      </c>
      <c r="AM293" s="54">
        <f t="shared" si="56"/>
        <v>43035</v>
      </c>
    </row>
    <row r="294" spans="1:39" x14ac:dyDescent="0.2">
      <c r="A294" s="47" t="str">
        <f t="shared" si="50"/>
        <v>CBP_DA-43035</v>
      </c>
      <c r="B294" s="47" t="s">
        <v>155</v>
      </c>
      <c r="C294" s="47" t="s">
        <v>143</v>
      </c>
      <c r="D294" s="47">
        <v>0</v>
      </c>
      <c r="E294" s="49">
        <v>43035.211111111108</v>
      </c>
      <c r="F294" s="50">
        <v>0</v>
      </c>
      <c r="G294" s="50">
        <v>0</v>
      </c>
      <c r="H294" s="50">
        <v>0</v>
      </c>
      <c r="I294" s="50">
        <v>0</v>
      </c>
      <c r="J294" s="50">
        <v>0</v>
      </c>
      <c r="K294" s="50">
        <v>0</v>
      </c>
      <c r="L294" s="50">
        <v>0</v>
      </c>
      <c r="M294" s="50">
        <v>0</v>
      </c>
      <c r="N294" s="50">
        <v>0</v>
      </c>
      <c r="O294" s="50">
        <v>0</v>
      </c>
      <c r="P294" s="50">
        <v>0</v>
      </c>
      <c r="Q294" s="50">
        <v>0.18143999576568604</v>
      </c>
      <c r="R294" s="50">
        <v>0.18143999576568604</v>
      </c>
      <c r="S294" s="50">
        <v>0.18143999576568604</v>
      </c>
      <c r="T294" s="50">
        <v>0.18143999576568604</v>
      </c>
      <c r="U294" s="50">
        <v>0.18143999576568604</v>
      </c>
      <c r="V294" s="50">
        <v>0.18143999576568604</v>
      </c>
      <c r="W294" s="50">
        <v>0.18143999576568604</v>
      </c>
      <c r="X294" s="50">
        <v>0.18143999576568604</v>
      </c>
      <c r="Y294" s="50">
        <v>0</v>
      </c>
      <c r="Z294" s="50">
        <v>0</v>
      </c>
      <c r="AA294" s="50">
        <v>0</v>
      </c>
      <c r="AB294" s="50">
        <v>0</v>
      </c>
      <c r="AC294" s="50">
        <v>0</v>
      </c>
      <c r="AD294" s="62"/>
      <c r="AE294" s="47">
        <f>+VLOOKUP($A294,'CBP and SS Dispatched'!$A$3:$C$45,2,0)</f>
        <v>18</v>
      </c>
      <c r="AF294" s="47">
        <f>+VLOOKUP($A294,'CBP and SS Dispatched'!$A$3:$C$45,3,0)</f>
        <v>19</v>
      </c>
      <c r="AG294" s="52" t="str">
        <f t="shared" si="51"/>
        <v>HE18</v>
      </c>
      <c r="AH294" s="52" t="str">
        <f t="shared" si="52"/>
        <v>HE19</v>
      </c>
      <c r="AI294" s="52" t="str">
        <f t="shared" si="53"/>
        <v>w</v>
      </c>
      <c r="AJ294" s="52" t="str">
        <f t="shared" si="54"/>
        <v>x</v>
      </c>
      <c r="AK294" s="52">
        <v>294</v>
      </c>
      <c r="AL294" s="53">
        <f t="shared" ca="1" si="55"/>
        <v>0.18143999576568604</v>
      </c>
      <c r="AM294" s="54">
        <f t="shared" si="56"/>
        <v>43035</v>
      </c>
    </row>
    <row r="295" spans="1:39" x14ac:dyDescent="0.2">
      <c r="A295" s="47" t="str">
        <f t="shared" si="50"/>
        <v>CBP_DA-43035</v>
      </c>
      <c r="B295" s="47" t="s">
        <v>155</v>
      </c>
      <c r="C295" s="47" t="s">
        <v>144</v>
      </c>
      <c r="D295" s="47">
        <v>0</v>
      </c>
      <c r="E295" s="49">
        <v>43035.211111111108</v>
      </c>
      <c r="F295" s="50">
        <v>0</v>
      </c>
      <c r="G295" s="50">
        <v>0</v>
      </c>
      <c r="H295" s="50">
        <v>0</v>
      </c>
      <c r="I295" s="50">
        <v>0</v>
      </c>
      <c r="J295" s="50">
        <v>0</v>
      </c>
      <c r="K295" s="50">
        <v>0</v>
      </c>
      <c r="L295" s="50">
        <v>0</v>
      </c>
      <c r="M295" s="50">
        <v>0</v>
      </c>
      <c r="N295" s="50">
        <v>0</v>
      </c>
      <c r="O295" s="50">
        <v>0</v>
      </c>
      <c r="P295" s="50">
        <v>0</v>
      </c>
      <c r="Q295" s="50">
        <v>0</v>
      </c>
      <c r="R295" s="50">
        <v>0</v>
      </c>
      <c r="S295" s="50">
        <v>0</v>
      </c>
      <c r="T295" s="50">
        <v>0</v>
      </c>
      <c r="U295" s="50">
        <v>0</v>
      </c>
      <c r="V295" s="50">
        <v>0</v>
      </c>
      <c r="W295" s="50">
        <v>0</v>
      </c>
      <c r="X295" s="50">
        <v>0</v>
      </c>
      <c r="Y295" s="50">
        <v>0</v>
      </c>
      <c r="Z295" s="50">
        <v>0</v>
      </c>
      <c r="AA295" s="50">
        <v>0</v>
      </c>
      <c r="AB295" s="50">
        <v>0</v>
      </c>
      <c r="AC295" s="50">
        <v>0</v>
      </c>
      <c r="AD295" s="62"/>
      <c r="AE295" s="47">
        <f>+VLOOKUP($A295,'CBP and SS Dispatched'!$A$3:$C$45,2,0)</f>
        <v>18</v>
      </c>
      <c r="AF295" s="47">
        <f>+VLOOKUP($A295,'CBP and SS Dispatched'!$A$3:$C$45,3,0)</f>
        <v>19</v>
      </c>
      <c r="AG295" s="52" t="str">
        <f t="shared" si="51"/>
        <v>HE18</v>
      </c>
      <c r="AH295" s="52" t="str">
        <f t="shared" si="52"/>
        <v>HE19</v>
      </c>
      <c r="AI295" s="52" t="str">
        <f t="shared" si="53"/>
        <v>w</v>
      </c>
      <c r="AJ295" s="52" t="str">
        <f t="shared" si="54"/>
        <v>x</v>
      </c>
      <c r="AK295" s="52">
        <v>295</v>
      </c>
      <c r="AL295" s="53">
        <f t="shared" ca="1" si="55"/>
        <v>0</v>
      </c>
      <c r="AM295" s="54">
        <f t="shared" si="56"/>
        <v>43035</v>
      </c>
    </row>
  </sheetData>
  <sortState ref="AV18:AW41">
    <sortCondition ref="AV18:AV41"/>
  </sortState>
  <pageMargins left="0.7" right="0.7" top="0.75" bottom="0.75" header="0.3" footer="0.3"/>
  <pageSetup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AO84"/>
  <sheetViews>
    <sheetView workbookViewId="0">
      <pane ySplit="4" topLeftCell="A5" activePane="bottomLeft" state="frozen"/>
      <selection pane="bottomLeft" activeCell="A5" sqref="A5"/>
    </sheetView>
  </sheetViews>
  <sheetFormatPr defaultRowHeight="12.75" x14ac:dyDescent="0.2"/>
  <cols>
    <col min="1" max="1" width="16.42578125" style="24" customWidth="1"/>
    <col min="2" max="2" width="6.28515625" style="24" bestFit="1" customWidth="1"/>
    <col min="3" max="3" width="12" style="24" bestFit="1" customWidth="1"/>
    <col min="4" max="4" width="23.5703125" style="24" bestFit="1" customWidth="1"/>
    <col min="5" max="5" width="11.28515625" style="24" bestFit="1" customWidth="1"/>
    <col min="6" max="6" width="13.5703125" style="24" bestFit="1" customWidth="1"/>
    <col min="7" max="7" width="16.140625" style="24" bestFit="1" customWidth="1"/>
    <col min="8" max="8" width="10.42578125" style="24" bestFit="1" customWidth="1"/>
    <col min="9" max="9" width="11.28515625" style="24" bestFit="1" customWidth="1"/>
    <col min="10" max="10" width="20" style="24" bestFit="1" customWidth="1"/>
    <col min="11" max="11" width="12" style="24" bestFit="1" customWidth="1"/>
    <col min="12" max="12" width="10.7109375" style="24" bestFit="1" customWidth="1"/>
    <col min="13" max="13" width="8.7109375" style="24" bestFit="1" customWidth="1"/>
    <col min="14" max="14" width="19" style="24" bestFit="1" customWidth="1"/>
    <col min="15" max="15" width="12.7109375" style="24" bestFit="1" customWidth="1"/>
    <col min="16" max="16" width="11.28515625" style="24" bestFit="1" customWidth="1"/>
    <col min="17" max="17" width="7.42578125" style="24" bestFit="1" customWidth="1"/>
    <col min="18" max="34" width="6.140625" style="24" bestFit="1" customWidth="1"/>
    <col min="35" max="36" width="5.5703125" style="24" bestFit="1" customWidth="1"/>
    <col min="37" max="41" width="6.140625" style="24" bestFit="1" customWidth="1"/>
    <col min="42" max="16384" width="9.140625" style="24"/>
  </cols>
  <sheetData>
    <row r="1" spans="1:41" x14ac:dyDescent="0.2">
      <c r="A1" s="107" t="s">
        <v>337</v>
      </c>
    </row>
    <row r="2" spans="1:41" x14ac:dyDescent="0.2">
      <c r="A2" s="107" t="s">
        <v>336</v>
      </c>
    </row>
    <row r="3" spans="1:41" x14ac:dyDescent="0.2">
      <c r="O3" s="116" t="s">
        <v>329</v>
      </c>
      <c r="P3" s="116"/>
      <c r="Q3" s="116"/>
    </row>
    <row r="4" spans="1:41" x14ac:dyDescent="0.2">
      <c r="A4" s="108" t="s">
        <v>106</v>
      </c>
      <c r="B4" s="108" t="s">
        <v>286</v>
      </c>
      <c r="C4" s="108" t="s">
        <v>287</v>
      </c>
      <c r="D4" s="108" t="s">
        <v>288</v>
      </c>
      <c r="E4" s="108" t="s">
        <v>289</v>
      </c>
      <c r="F4" s="108" t="s">
        <v>290</v>
      </c>
      <c r="G4" s="108" t="s">
        <v>291</v>
      </c>
      <c r="H4" s="108" t="s">
        <v>292</v>
      </c>
      <c r="I4" s="108" t="s">
        <v>293</v>
      </c>
      <c r="J4" s="108" t="s">
        <v>294</v>
      </c>
      <c r="K4" s="108" t="s">
        <v>295</v>
      </c>
      <c r="L4" s="108" t="s">
        <v>296</v>
      </c>
      <c r="M4" s="108" t="s">
        <v>297</v>
      </c>
      <c r="N4" s="108" t="s">
        <v>298</v>
      </c>
      <c r="O4" s="109" t="s">
        <v>299</v>
      </c>
      <c r="P4" s="109" t="s">
        <v>300</v>
      </c>
      <c r="Q4" s="108" t="s">
        <v>135</v>
      </c>
      <c r="R4" s="108" t="s">
        <v>301</v>
      </c>
      <c r="S4" s="108" t="s">
        <v>302</v>
      </c>
      <c r="T4" s="108" t="s">
        <v>303</v>
      </c>
      <c r="U4" s="108" t="s">
        <v>304</v>
      </c>
      <c r="V4" s="108" t="s">
        <v>305</v>
      </c>
      <c r="W4" s="108" t="s">
        <v>306</v>
      </c>
      <c r="X4" s="108" t="s">
        <v>307</v>
      </c>
      <c r="Y4" s="108" t="s">
        <v>308</v>
      </c>
      <c r="Z4" s="108" t="s">
        <v>309</v>
      </c>
      <c r="AA4" s="108" t="s">
        <v>310</v>
      </c>
      <c r="AB4" s="108" t="s">
        <v>311</v>
      </c>
      <c r="AC4" s="108" t="s">
        <v>312</v>
      </c>
      <c r="AD4" s="108" t="s">
        <v>313</v>
      </c>
      <c r="AE4" s="108" t="s">
        <v>314</v>
      </c>
      <c r="AF4" s="108" t="s">
        <v>315</v>
      </c>
      <c r="AG4" s="108" t="s">
        <v>316</v>
      </c>
      <c r="AH4" s="108" t="s">
        <v>317</v>
      </c>
      <c r="AI4" s="108" t="s">
        <v>318</v>
      </c>
      <c r="AJ4" s="108" t="s">
        <v>319</v>
      </c>
      <c r="AK4" s="108" t="s">
        <v>320</v>
      </c>
      <c r="AL4" s="108" t="s">
        <v>321</v>
      </c>
      <c r="AM4" s="108" t="s">
        <v>322</v>
      </c>
      <c r="AN4" s="108" t="s">
        <v>323</v>
      </c>
      <c r="AO4" s="108" t="s">
        <v>324</v>
      </c>
    </row>
    <row r="5" spans="1:41" x14ac:dyDescent="0.2">
      <c r="A5" s="24" t="str">
        <f>+CONCATENATE(LEFT(E5,3),"_",RIGHT(E5,2),"-",H5)</f>
        <v>CBP_DA-42906</v>
      </c>
      <c r="B5" s="20" t="s">
        <v>325</v>
      </c>
      <c r="C5" s="100" t="s">
        <v>326</v>
      </c>
      <c r="D5" s="100" t="s">
        <v>327</v>
      </c>
      <c r="E5" s="100" t="s">
        <v>11</v>
      </c>
      <c r="F5" s="100" t="s">
        <v>328</v>
      </c>
      <c r="G5" s="100" t="s">
        <v>340</v>
      </c>
      <c r="H5" s="115">
        <v>42906</v>
      </c>
      <c r="I5" s="100"/>
      <c r="J5" s="100">
        <v>66</v>
      </c>
      <c r="K5" s="100"/>
      <c r="L5" s="100"/>
      <c r="M5" s="100"/>
      <c r="N5" s="100" t="s">
        <v>339</v>
      </c>
      <c r="O5" s="100">
        <v>16</v>
      </c>
      <c r="P5" s="100">
        <v>19</v>
      </c>
      <c r="Q5" s="101">
        <v>0.647479425</v>
      </c>
      <c r="R5" s="101">
        <v>-0.2482345</v>
      </c>
      <c r="S5" s="101">
        <v>-0.18155930000000001</v>
      </c>
      <c r="T5" s="101">
        <v>-0.106852</v>
      </c>
      <c r="U5" s="101">
        <v>-0.1053979</v>
      </c>
      <c r="V5" s="101">
        <v>-0.49338709999999997</v>
      </c>
      <c r="W5" s="101">
        <v>-0.35462270000000001</v>
      </c>
      <c r="X5" s="101">
        <v>3.9338819999999997E-2</v>
      </c>
      <c r="Y5" s="101">
        <v>0.1269332</v>
      </c>
      <c r="Z5" s="101">
        <v>0.36564649999999999</v>
      </c>
      <c r="AA5" s="101">
        <v>0.15533840000000002</v>
      </c>
      <c r="AB5" s="101">
        <v>5.5658099999999995E-2</v>
      </c>
      <c r="AC5" s="101">
        <v>-0.18765760000000001</v>
      </c>
      <c r="AD5" s="101">
        <v>-0.35122710000000001</v>
      </c>
      <c r="AE5" s="101">
        <v>-0.25702659999999999</v>
      </c>
      <c r="AF5" s="101">
        <v>-0.26540949999999996</v>
      </c>
      <c r="AG5" s="101">
        <v>0.9679411</v>
      </c>
      <c r="AH5" s="101">
        <v>0.92878840000000007</v>
      </c>
      <c r="AI5" s="101">
        <v>0.6114868</v>
      </c>
      <c r="AJ5" s="101">
        <v>8.1701400000000007E-2</v>
      </c>
      <c r="AK5" s="101">
        <v>1.1406459999999998E-2</v>
      </c>
      <c r="AL5" s="101">
        <v>-1.7115450000000001E-2</v>
      </c>
      <c r="AM5" s="101">
        <v>4.9594859999999998E-2</v>
      </c>
      <c r="AN5" s="101">
        <v>-4.8180050000000002E-2</v>
      </c>
      <c r="AO5" s="101">
        <v>-0.19434360000000001</v>
      </c>
    </row>
    <row r="6" spans="1:41" x14ac:dyDescent="0.2">
      <c r="A6" s="24" t="str">
        <f t="shared" ref="A6:A33" si="0">+CONCATENATE(LEFT(E6,3),"_",RIGHT(E6,2),"-",H6)</f>
        <v>CBP_DA-42907</v>
      </c>
      <c r="B6" s="20" t="s">
        <v>325</v>
      </c>
      <c r="C6" s="100" t="s">
        <v>326</v>
      </c>
      <c r="D6" s="100" t="s">
        <v>327</v>
      </c>
      <c r="E6" s="100" t="s">
        <v>11</v>
      </c>
      <c r="F6" s="100" t="s">
        <v>328</v>
      </c>
      <c r="G6" s="100" t="s">
        <v>340</v>
      </c>
      <c r="H6" s="115">
        <v>42907</v>
      </c>
      <c r="I6" s="100"/>
      <c r="J6" s="100">
        <v>66</v>
      </c>
      <c r="K6" s="100"/>
      <c r="L6" s="100"/>
      <c r="M6" s="100"/>
      <c r="N6" s="100" t="s">
        <v>339</v>
      </c>
      <c r="O6" s="100">
        <v>16</v>
      </c>
      <c r="P6" s="100">
        <v>19</v>
      </c>
      <c r="Q6" s="101">
        <v>0.64747945249999994</v>
      </c>
      <c r="R6" s="101">
        <v>-0.2482345</v>
      </c>
      <c r="S6" s="101">
        <v>-0.18155959999999999</v>
      </c>
      <c r="T6" s="101">
        <v>-0.106852</v>
      </c>
      <c r="U6" s="101">
        <v>-0.1053978</v>
      </c>
      <c r="V6" s="101">
        <v>-0.49338700000000002</v>
      </c>
      <c r="W6" s="101">
        <v>-0.35462270000000001</v>
      </c>
      <c r="X6" s="101">
        <v>3.9338690000000003E-2</v>
      </c>
      <c r="Y6" s="101">
        <v>0.1269333</v>
      </c>
      <c r="Z6" s="101">
        <v>0.36564600000000003</v>
      </c>
      <c r="AA6" s="101">
        <v>0.15533840000000002</v>
      </c>
      <c r="AB6" s="101">
        <v>5.5658329999999999E-2</v>
      </c>
      <c r="AC6" s="101">
        <v>-0.1876575</v>
      </c>
      <c r="AD6" s="101">
        <v>-0.35122730000000002</v>
      </c>
      <c r="AE6" s="101">
        <v>-0.2570267</v>
      </c>
      <c r="AF6" s="101">
        <v>-0.26540910000000001</v>
      </c>
      <c r="AG6" s="101">
        <v>0.96794100000000005</v>
      </c>
      <c r="AH6" s="101">
        <v>0.92878840000000007</v>
      </c>
      <c r="AI6" s="101">
        <v>0.61148689999999994</v>
      </c>
      <c r="AJ6" s="101">
        <v>8.1701510000000005E-2</v>
      </c>
      <c r="AK6" s="101">
        <v>1.140644E-2</v>
      </c>
      <c r="AL6" s="101">
        <v>-1.711534E-2</v>
      </c>
      <c r="AM6" s="101">
        <v>4.9594859999999998E-2</v>
      </c>
      <c r="AN6" s="101">
        <v>-4.8180069999999998E-2</v>
      </c>
      <c r="AO6" s="101">
        <v>-0.1943434</v>
      </c>
    </row>
    <row r="7" spans="1:41" x14ac:dyDescent="0.2">
      <c r="A7" s="24" t="str">
        <f t="shared" si="0"/>
        <v>CBP_DA-42908</v>
      </c>
      <c r="B7" s="20" t="s">
        <v>325</v>
      </c>
      <c r="C7" s="100" t="s">
        <v>326</v>
      </c>
      <c r="D7" s="100" t="s">
        <v>327</v>
      </c>
      <c r="E7" s="100" t="s">
        <v>11</v>
      </c>
      <c r="F7" s="100" t="s">
        <v>328</v>
      </c>
      <c r="G7" s="100" t="s">
        <v>340</v>
      </c>
      <c r="H7" s="115">
        <v>42908</v>
      </c>
      <c r="I7" s="100"/>
      <c r="J7" s="100">
        <v>66</v>
      </c>
      <c r="K7" s="100"/>
      <c r="L7" s="100"/>
      <c r="M7" s="100"/>
      <c r="N7" s="100" t="s">
        <v>339</v>
      </c>
      <c r="O7" s="100">
        <v>16</v>
      </c>
      <c r="P7" s="100">
        <v>19</v>
      </c>
      <c r="Q7" s="101">
        <v>0.64747954250000006</v>
      </c>
      <c r="R7" s="101">
        <v>-0.2482346</v>
      </c>
      <c r="S7" s="101">
        <v>-0.18155959999999999</v>
      </c>
      <c r="T7" s="101">
        <v>-0.106852</v>
      </c>
      <c r="U7" s="101">
        <v>-0.1053978</v>
      </c>
      <c r="V7" s="101">
        <v>-0.49338700000000002</v>
      </c>
      <c r="W7" s="101">
        <v>-0.35462290000000002</v>
      </c>
      <c r="X7" s="101">
        <v>3.9338749999999999E-2</v>
      </c>
      <c r="Y7" s="101">
        <v>0.12693300000000002</v>
      </c>
      <c r="Z7" s="101">
        <v>0.36564620000000003</v>
      </c>
      <c r="AA7" s="101">
        <v>0.15533820000000001</v>
      </c>
      <c r="AB7" s="101">
        <v>5.5658180000000002E-2</v>
      </c>
      <c r="AC7" s="101">
        <v>-0.18765760000000001</v>
      </c>
      <c r="AD7" s="101">
        <v>-0.35122739999999997</v>
      </c>
      <c r="AE7" s="101">
        <v>-0.2570267</v>
      </c>
      <c r="AF7" s="101">
        <v>-0.26540949999999996</v>
      </c>
      <c r="AG7" s="101">
        <v>0.96794100000000005</v>
      </c>
      <c r="AH7" s="101">
        <v>0.92878850000000002</v>
      </c>
      <c r="AI7" s="101">
        <v>0.61148710000000006</v>
      </c>
      <c r="AJ7" s="101">
        <v>8.1701570000000001E-2</v>
      </c>
      <c r="AK7" s="101">
        <v>1.1406399999999999E-2</v>
      </c>
      <c r="AL7" s="101">
        <v>-1.7115310000000002E-2</v>
      </c>
      <c r="AM7" s="101">
        <v>4.9594990000000005E-2</v>
      </c>
      <c r="AN7" s="101">
        <v>-4.818016E-2</v>
      </c>
      <c r="AO7" s="101">
        <v>-0.1943435</v>
      </c>
    </row>
    <row r="8" spans="1:41" x14ac:dyDescent="0.2">
      <c r="A8" s="24" t="str">
        <f t="shared" si="0"/>
        <v>CBP_DA-42923</v>
      </c>
      <c r="B8" s="20" t="s">
        <v>325</v>
      </c>
      <c r="C8" s="100" t="s">
        <v>326</v>
      </c>
      <c r="D8" s="100" t="s">
        <v>327</v>
      </c>
      <c r="E8" s="100" t="s">
        <v>11</v>
      </c>
      <c r="F8" s="100" t="s">
        <v>328</v>
      </c>
      <c r="G8" s="100" t="s">
        <v>340</v>
      </c>
      <c r="H8" s="115">
        <v>42923</v>
      </c>
      <c r="I8" s="100"/>
      <c r="J8" s="100">
        <v>71</v>
      </c>
      <c r="K8" s="100"/>
      <c r="L8" s="100"/>
      <c r="M8" s="100"/>
      <c r="N8" s="100" t="s">
        <v>339</v>
      </c>
      <c r="O8" s="100">
        <v>16</v>
      </c>
      <c r="P8" s="100">
        <v>19</v>
      </c>
      <c r="Q8" s="101">
        <v>0.2343745075</v>
      </c>
      <c r="R8" s="101">
        <v>7.2413030000000003E-2</v>
      </c>
      <c r="S8" s="101">
        <v>6.3442269999999995E-2</v>
      </c>
      <c r="T8" s="101">
        <v>0.32347969999999998</v>
      </c>
      <c r="U8" s="101">
        <v>0.52624910000000003</v>
      </c>
      <c r="V8" s="101">
        <v>0.6306155</v>
      </c>
      <c r="W8" s="101">
        <v>0.63581390000000004</v>
      </c>
      <c r="X8" s="101">
        <v>0.1585337</v>
      </c>
      <c r="Y8" s="101">
        <v>-0.50394320000000004</v>
      </c>
      <c r="Z8" s="101">
        <v>-0.75878200000000007</v>
      </c>
      <c r="AA8" s="101">
        <v>-0.72092499999999993</v>
      </c>
      <c r="AB8" s="101">
        <v>-0.4359422</v>
      </c>
      <c r="AC8" s="101">
        <v>-0.36249340000000002</v>
      </c>
      <c r="AD8" s="101">
        <v>-0.25779090000000005</v>
      </c>
      <c r="AE8" s="101">
        <v>-0.27515440000000002</v>
      </c>
      <c r="AF8" s="101">
        <v>-0.38801600000000003</v>
      </c>
      <c r="AG8" s="101">
        <v>0.46084429999999998</v>
      </c>
      <c r="AH8" s="101">
        <v>0.34646330000000003</v>
      </c>
      <c r="AI8" s="101">
        <v>8.6586099999999999E-2</v>
      </c>
      <c r="AJ8" s="101">
        <v>4.3604329999999997E-2</v>
      </c>
      <c r="AK8" s="101">
        <v>9.9326970000000001E-2</v>
      </c>
      <c r="AL8" s="101">
        <v>2.4673409999999996E-3</v>
      </c>
      <c r="AM8" s="101">
        <v>0.29121150000000001</v>
      </c>
      <c r="AN8" s="101">
        <v>0.39629539999999996</v>
      </c>
      <c r="AO8" s="101">
        <v>0.41352939999999999</v>
      </c>
    </row>
    <row r="9" spans="1:41" x14ac:dyDescent="0.2">
      <c r="A9" s="24" t="str">
        <f t="shared" si="0"/>
        <v>CBP_DA-42948</v>
      </c>
      <c r="B9" s="20" t="s">
        <v>325</v>
      </c>
      <c r="C9" s="100" t="s">
        <v>326</v>
      </c>
      <c r="D9" s="100" t="s">
        <v>327</v>
      </c>
      <c r="E9" s="100" t="s">
        <v>11</v>
      </c>
      <c r="F9" s="100" t="s">
        <v>328</v>
      </c>
      <c r="G9" s="100" t="s">
        <v>340</v>
      </c>
      <c r="H9" s="115">
        <v>42948</v>
      </c>
      <c r="I9" s="100"/>
      <c r="J9" s="100">
        <v>69</v>
      </c>
      <c r="K9" s="100"/>
      <c r="L9" s="100"/>
      <c r="M9" s="100"/>
      <c r="N9" s="100" t="s">
        <v>339</v>
      </c>
      <c r="O9" s="100">
        <v>16</v>
      </c>
      <c r="P9" s="100">
        <v>19</v>
      </c>
      <c r="Q9" s="101">
        <v>0.65697522500000005</v>
      </c>
      <c r="R9" s="101">
        <v>-2.7131590000000001E-2</v>
      </c>
      <c r="S9" s="101">
        <v>6.43035E-2</v>
      </c>
      <c r="T9" s="101">
        <v>0.12927260000000002</v>
      </c>
      <c r="U9" s="101">
        <v>0.15117240000000001</v>
      </c>
      <c r="V9" s="101">
        <v>0.19561799999999999</v>
      </c>
      <c r="W9" s="101">
        <v>0.21087829999999999</v>
      </c>
      <c r="X9" s="101">
        <v>-0.10077999999999999</v>
      </c>
      <c r="Y9" s="101">
        <v>-0.1913918</v>
      </c>
      <c r="Z9" s="101">
        <v>-0.16235669999999999</v>
      </c>
      <c r="AA9" s="101">
        <v>-0.3052801</v>
      </c>
      <c r="AB9" s="101">
        <v>-0.49872449999999996</v>
      </c>
      <c r="AC9" s="101">
        <v>-0.69301449999999998</v>
      </c>
      <c r="AD9" s="101">
        <v>-0.80267719999999998</v>
      </c>
      <c r="AE9" s="101">
        <v>-0.86443519999999996</v>
      </c>
      <c r="AF9" s="101">
        <v>-0.68004319999999996</v>
      </c>
      <c r="AG9" s="101">
        <v>0.75944849999999997</v>
      </c>
      <c r="AH9" s="101">
        <v>0.75841890000000001</v>
      </c>
      <c r="AI9" s="101">
        <v>0.6507267000000001</v>
      </c>
      <c r="AJ9" s="101">
        <v>0.45930680000000002</v>
      </c>
      <c r="AK9" s="101">
        <v>7.2058880000000006E-2</v>
      </c>
      <c r="AL9" s="101">
        <v>-6.5102819999999992E-2</v>
      </c>
      <c r="AM9" s="101">
        <v>-0.10664950000000001</v>
      </c>
      <c r="AN9" s="101">
        <v>-0.26364890000000002</v>
      </c>
      <c r="AO9" s="101">
        <v>-0.27445510000000001</v>
      </c>
    </row>
    <row r="10" spans="1:41" x14ac:dyDescent="0.2">
      <c r="A10" s="24" t="str">
        <f t="shared" si="0"/>
        <v>CBP_DA-42949</v>
      </c>
      <c r="B10" s="20" t="s">
        <v>325</v>
      </c>
      <c r="C10" s="100" t="s">
        <v>326</v>
      </c>
      <c r="D10" s="100" t="s">
        <v>327</v>
      </c>
      <c r="E10" s="100" t="s">
        <v>11</v>
      </c>
      <c r="F10" s="100" t="s">
        <v>328</v>
      </c>
      <c r="G10" s="100" t="s">
        <v>340</v>
      </c>
      <c r="H10" s="115">
        <v>42949</v>
      </c>
      <c r="I10" s="100"/>
      <c r="J10" s="100">
        <v>69</v>
      </c>
      <c r="K10" s="100"/>
      <c r="L10" s="100"/>
      <c r="M10" s="100"/>
      <c r="N10" s="100" t="s">
        <v>339</v>
      </c>
      <c r="O10" s="100">
        <v>16</v>
      </c>
      <c r="P10" s="100">
        <v>19</v>
      </c>
      <c r="Q10" s="101">
        <v>0.6569754000000001</v>
      </c>
      <c r="R10" s="101">
        <v>-2.7131570000000001E-2</v>
      </c>
      <c r="S10" s="101">
        <v>6.4303410000000005E-2</v>
      </c>
      <c r="T10" s="101">
        <v>0.12927260000000002</v>
      </c>
      <c r="U10" s="101">
        <v>0.15117240000000001</v>
      </c>
      <c r="V10" s="101">
        <v>0.19561809999999999</v>
      </c>
      <c r="W10" s="101">
        <v>0.21087829999999999</v>
      </c>
      <c r="X10" s="101">
        <v>-0.10078010000000001</v>
      </c>
      <c r="Y10" s="101">
        <v>-0.1913919</v>
      </c>
      <c r="Z10" s="101">
        <v>-0.16235669999999999</v>
      </c>
      <c r="AA10" s="101">
        <v>-0.30527980000000005</v>
      </c>
      <c r="AB10" s="101">
        <v>-0.4987241</v>
      </c>
      <c r="AC10" s="101">
        <v>-0.69301449999999998</v>
      </c>
      <c r="AD10" s="101">
        <v>-0.80267750000000004</v>
      </c>
      <c r="AE10" s="101">
        <v>-0.86443519999999996</v>
      </c>
      <c r="AF10" s="101">
        <v>-0.68004310000000001</v>
      </c>
      <c r="AG10" s="101">
        <v>0.75944869999999998</v>
      </c>
      <c r="AH10" s="101">
        <v>0.75841920000000007</v>
      </c>
      <c r="AI10" s="101">
        <v>0.6507269</v>
      </c>
      <c r="AJ10" s="101">
        <v>0.45930680000000002</v>
      </c>
      <c r="AK10" s="101">
        <v>7.2058819999999996E-2</v>
      </c>
      <c r="AL10" s="101">
        <v>-6.5103010000000003E-2</v>
      </c>
      <c r="AM10" s="101">
        <v>-0.10664950000000001</v>
      </c>
      <c r="AN10" s="101">
        <v>-0.26364900000000002</v>
      </c>
      <c r="AO10" s="101">
        <v>-0.274455</v>
      </c>
    </row>
    <row r="11" spans="1:41" x14ac:dyDescent="0.2">
      <c r="A11" s="24" t="str">
        <f t="shared" si="0"/>
        <v>CBP_DA-42950</v>
      </c>
      <c r="B11" s="20" t="s">
        <v>325</v>
      </c>
      <c r="C11" s="100" t="s">
        <v>326</v>
      </c>
      <c r="D11" s="100" t="s">
        <v>327</v>
      </c>
      <c r="E11" s="100" t="s">
        <v>11</v>
      </c>
      <c r="F11" s="100" t="s">
        <v>328</v>
      </c>
      <c r="G11" s="100" t="s">
        <v>340</v>
      </c>
      <c r="H11" s="115">
        <v>42950</v>
      </c>
      <c r="I11" s="100"/>
      <c r="J11" s="100">
        <v>69</v>
      </c>
      <c r="K11" s="100"/>
      <c r="L11" s="100"/>
      <c r="M11" s="100"/>
      <c r="N11" s="100" t="s">
        <v>339</v>
      </c>
      <c r="O11" s="100">
        <v>16</v>
      </c>
      <c r="P11" s="100">
        <v>19</v>
      </c>
      <c r="Q11" s="101">
        <v>0.66638260000000005</v>
      </c>
      <c r="R11" s="101">
        <v>-2.722337E-2</v>
      </c>
      <c r="S11" s="101">
        <v>6.5655810000000009E-2</v>
      </c>
      <c r="T11" s="101">
        <v>0.13159479999999998</v>
      </c>
      <c r="U11" s="101">
        <v>0.15381139999999999</v>
      </c>
      <c r="V11" s="101">
        <v>0.19896019999999998</v>
      </c>
      <c r="W11" s="101">
        <v>0.21415090000000001</v>
      </c>
      <c r="X11" s="101">
        <v>-0.10528180000000001</v>
      </c>
      <c r="Y11" s="101">
        <v>-0.19406610000000002</v>
      </c>
      <c r="Z11" s="101">
        <v>-0.1638365</v>
      </c>
      <c r="AA11" s="101">
        <v>-0.30864929999999996</v>
      </c>
      <c r="AB11" s="101">
        <v>-0.5048743</v>
      </c>
      <c r="AC11" s="101">
        <v>-0.7020014</v>
      </c>
      <c r="AD11" s="101">
        <v>-0.81323869999999998</v>
      </c>
      <c r="AE11" s="101">
        <v>-0.87626490000000001</v>
      </c>
      <c r="AF11" s="101">
        <v>-0.68917139999999999</v>
      </c>
      <c r="AG11" s="101">
        <v>0.77171669999999992</v>
      </c>
      <c r="AH11" s="101">
        <v>0.76962949999999997</v>
      </c>
      <c r="AI11" s="101">
        <v>0.65960280000000004</v>
      </c>
      <c r="AJ11" s="101">
        <v>0.46458139999999998</v>
      </c>
      <c r="AK11" s="101">
        <v>7.5356549999999994E-2</v>
      </c>
      <c r="AL11" s="101">
        <v>-6.5783809999999998E-2</v>
      </c>
      <c r="AM11" s="101">
        <v>-0.10768519999999999</v>
      </c>
      <c r="AN11" s="101">
        <v>-0.26704230000000001</v>
      </c>
      <c r="AO11" s="101">
        <v>-0.27799960000000001</v>
      </c>
    </row>
    <row r="12" spans="1:41" x14ac:dyDescent="0.2">
      <c r="A12" s="24" t="str">
        <f t="shared" si="0"/>
        <v>CBP_DA-42969</v>
      </c>
      <c r="B12" s="20" t="s">
        <v>325</v>
      </c>
      <c r="C12" s="100" t="s">
        <v>326</v>
      </c>
      <c r="D12" s="100" t="s">
        <v>327</v>
      </c>
      <c r="E12" s="100" t="s">
        <v>11</v>
      </c>
      <c r="F12" s="100" t="s">
        <v>328</v>
      </c>
      <c r="G12" s="100" t="s">
        <v>340</v>
      </c>
      <c r="H12" s="115">
        <v>42969</v>
      </c>
      <c r="I12" s="100"/>
      <c r="J12" s="100">
        <v>69</v>
      </c>
      <c r="K12" s="100"/>
      <c r="L12" s="100"/>
      <c r="M12" s="100"/>
      <c r="N12" s="100" t="s">
        <v>339</v>
      </c>
      <c r="O12" s="100">
        <v>16</v>
      </c>
      <c r="P12" s="100">
        <v>19</v>
      </c>
      <c r="Q12" s="101">
        <v>0.65697537500000003</v>
      </c>
      <c r="R12" s="101">
        <v>-2.7131620000000002E-2</v>
      </c>
      <c r="S12" s="101">
        <v>6.4303399999999997E-2</v>
      </c>
      <c r="T12" s="101">
        <v>0.12927269999999999</v>
      </c>
      <c r="U12" s="101">
        <v>0.15117240000000001</v>
      </c>
      <c r="V12" s="101">
        <v>0.19561799999999999</v>
      </c>
      <c r="W12" s="101">
        <v>0.21087829999999999</v>
      </c>
      <c r="X12" s="101">
        <v>-0.10077989999999999</v>
      </c>
      <c r="Y12" s="101">
        <v>-0.19139200000000001</v>
      </c>
      <c r="Z12" s="101">
        <v>-0.16235659999999999</v>
      </c>
      <c r="AA12" s="101">
        <v>-0.30528</v>
      </c>
      <c r="AB12" s="101">
        <v>-0.49872440000000001</v>
      </c>
      <c r="AC12" s="101">
        <v>-0.69301449999999998</v>
      </c>
      <c r="AD12" s="101">
        <v>-0.80267739999999999</v>
      </c>
      <c r="AE12" s="101">
        <v>-0.86443519999999996</v>
      </c>
      <c r="AF12" s="101">
        <v>-0.68004310000000001</v>
      </c>
      <c r="AG12" s="101">
        <v>0.75944869999999998</v>
      </c>
      <c r="AH12" s="101">
        <v>0.75841910000000001</v>
      </c>
      <c r="AI12" s="101">
        <v>0.6507269</v>
      </c>
      <c r="AJ12" s="101">
        <v>0.45930680000000002</v>
      </c>
      <c r="AK12" s="101">
        <v>7.2058899999999995E-2</v>
      </c>
      <c r="AL12" s="101">
        <v>-6.5103010000000003E-2</v>
      </c>
      <c r="AM12" s="101">
        <v>-0.10664940000000001</v>
      </c>
      <c r="AN12" s="101">
        <v>-0.26364890000000002</v>
      </c>
      <c r="AO12" s="101">
        <v>-0.2744549</v>
      </c>
    </row>
    <row r="13" spans="1:41" x14ac:dyDescent="0.2">
      <c r="A13" s="24" t="str">
        <f t="shared" si="0"/>
        <v>CBP_DA-42975</v>
      </c>
      <c r="B13" s="20" t="s">
        <v>325</v>
      </c>
      <c r="C13" s="100" t="s">
        <v>326</v>
      </c>
      <c r="D13" s="100" t="s">
        <v>327</v>
      </c>
      <c r="E13" s="100" t="s">
        <v>11</v>
      </c>
      <c r="F13" s="100" t="s">
        <v>328</v>
      </c>
      <c r="G13" s="100" t="s">
        <v>340</v>
      </c>
      <c r="H13" s="115">
        <v>42975</v>
      </c>
      <c r="I13" s="100"/>
      <c r="J13" s="100">
        <v>69</v>
      </c>
      <c r="K13" s="100"/>
      <c r="L13" s="100"/>
      <c r="M13" s="100"/>
      <c r="N13" s="100" t="s">
        <v>339</v>
      </c>
      <c r="O13" s="100">
        <v>16</v>
      </c>
      <c r="P13" s="100">
        <v>19</v>
      </c>
      <c r="Q13" s="101">
        <v>0.65697527499999997</v>
      </c>
      <c r="R13" s="101">
        <v>-2.7131579999999999E-2</v>
      </c>
      <c r="S13" s="101">
        <v>6.4303410000000005E-2</v>
      </c>
      <c r="T13" s="101">
        <v>0.12927260000000002</v>
      </c>
      <c r="U13" s="101">
        <v>0.15117259999999999</v>
      </c>
      <c r="V13" s="101">
        <v>0.19561809999999999</v>
      </c>
      <c r="W13" s="101">
        <v>0.21087829999999999</v>
      </c>
      <c r="X13" s="101">
        <v>-0.10077979999999999</v>
      </c>
      <c r="Y13" s="101">
        <v>-0.1913918</v>
      </c>
      <c r="Z13" s="101">
        <v>-0.16235659999999999</v>
      </c>
      <c r="AA13" s="101">
        <v>-0.30527989999999999</v>
      </c>
      <c r="AB13" s="101">
        <v>-0.49872440000000001</v>
      </c>
      <c r="AC13" s="101">
        <v>-0.69301440000000003</v>
      </c>
      <c r="AD13" s="101">
        <v>-0.80267759999999999</v>
      </c>
      <c r="AE13" s="101">
        <v>-0.86443539999999996</v>
      </c>
      <c r="AF13" s="101">
        <v>-0.68004310000000001</v>
      </c>
      <c r="AG13" s="101">
        <v>0.75944869999999998</v>
      </c>
      <c r="AH13" s="101">
        <v>0.75841890000000001</v>
      </c>
      <c r="AI13" s="101">
        <v>0.6507267000000001</v>
      </c>
      <c r="AJ13" s="101">
        <v>0.45930680000000002</v>
      </c>
      <c r="AK13" s="101">
        <v>7.2058919999999999E-2</v>
      </c>
      <c r="AL13" s="101">
        <v>-6.510291E-2</v>
      </c>
      <c r="AM13" s="101">
        <v>-0.10664960000000001</v>
      </c>
      <c r="AN13" s="101">
        <v>-0.26364900000000002</v>
      </c>
      <c r="AO13" s="101">
        <v>-0.27445510000000001</v>
      </c>
    </row>
    <row r="14" spans="1:41" x14ac:dyDescent="0.2">
      <c r="A14" s="24" t="str">
        <f t="shared" si="0"/>
        <v>CBP_DA-42976</v>
      </c>
      <c r="B14" s="20" t="s">
        <v>325</v>
      </c>
      <c r="C14" s="100" t="s">
        <v>326</v>
      </c>
      <c r="D14" s="100" t="s">
        <v>327</v>
      </c>
      <c r="E14" s="100" t="s">
        <v>11</v>
      </c>
      <c r="F14" s="100" t="s">
        <v>328</v>
      </c>
      <c r="G14" s="100" t="s">
        <v>340</v>
      </c>
      <c r="H14" s="115">
        <v>42976</v>
      </c>
      <c r="I14" s="100"/>
      <c r="J14" s="100">
        <v>69</v>
      </c>
      <c r="K14" s="100"/>
      <c r="L14" s="100"/>
      <c r="M14" s="100"/>
      <c r="N14" s="100" t="s">
        <v>339</v>
      </c>
      <c r="O14" s="100">
        <v>16</v>
      </c>
      <c r="P14" s="100">
        <v>19</v>
      </c>
      <c r="Q14" s="101">
        <v>0.65697525000000001</v>
      </c>
      <c r="R14" s="101">
        <v>-2.7131499999999999E-2</v>
      </c>
      <c r="S14" s="101">
        <v>6.4303410000000005E-2</v>
      </c>
      <c r="T14" s="101">
        <v>0.12927250000000001</v>
      </c>
      <c r="U14" s="101">
        <v>0.15117259999999999</v>
      </c>
      <c r="V14" s="101">
        <v>0.19561799999999999</v>
      </c>
      <c r="W14" s="101">
        <v>0.21087829999999999</v>
      </c>
      <c r="X14" s="101">
        <v>-0.10078010000000001</v>
      </c>
      <c r="Y14" s="101">
        <v>-0.1913919</v>
      </c>
      <c r="Z14" s="101">
        <v>-0.16235669999999999</v>
      </c>
      <c r="AA14" s="101">
        <v>-0.30528</v>
      </c>
      <c r="AB14" s="101">
        <v>-0.49872430000000001</v>
      </c>
      <c r="AC14" s="101">
        <v>-0.69301459999999993</v>
      </c>
      <c r="AD14" s="101">
        <v>-0.80267759999999999</v>
      </c>
      <c r="AE14" s="101">
        <v>-0.86443499999999995</v>
      </c>
      <c r="AF14" s="101">
        <v>-0.68004280000000006</v>
      </c>
      <c r="AG14" s="101">
        <v>0.75944860000000003</v>
      </c>
      <c r="AH14" s="101">
        <v>0.75841890000000001</v>
      </c>
      <c r="AI14" s="101">
        <v>0.6507269</v>
      </c>
      <c r="AJ14" s="101">
        <v>0.45930660000000001</v>
      </c>
      <c r="AK14" s="101">
        <v>7.2058739999999996E-2</v>
      </c>
      <c r="AL14" s="101">
        <v>-6.5102950000000007E-2</v>
      </c>
      <c r="AM14" s="101">
        <v>-0.10664950000000001</v>
      </c>
      <c r="AN14" s="101">
        <v>-0.26364900000000002</v>
      </c>
      <c r="AO14" s="101">
        <v>-0.2744549</v>
      </c>
    </row>
    <row r="15" spans="1:41" x14ac:dyDescent="0.2">
      <c r="A15" s="24" t="str">
        <f t="shared" si="0"/>
        <v>CBP_DA-42977</v>
      </c>
      <c r="B15" s="20" t="s">
        <v>325</v>
      </c>
      <c r="C15" s="100" t="s">
        <v>326</v>
      </c>
      <c r="D15" s="100" t="s">
        <v>327</v>
      </c>
      <c r="E15" s="100" t="s">
        <v>11</v>
      </c>
      <c r="F15" s="100" t="s">
        <v>328</v>
      </c>
      <c r="G15" s="100" t="s">
        <v>340</v>
      </c>
      <c r="H15" s="115">
        <v>42977</v>
      </c>
      <c r="I15" s="100"/>
      <c r="J15" s="100">
        <v>69</v>
      </c>
      <c r="K15" s="100"/>
      <c r="L15" s="100"/>
      <c r="M15" s="100"/>
      <c r="N15" s="100" t="s">
        <v>339</v>
      </c>
      <c r="O15" s="100">
        <v>16</v>
      </c>
      <c r="P15" s="100">
        <v>19</v>
      </c>
      <c r="Q15" s="101">
        <v>0.65697534999999996</v>
      </c>
      <c r="R15" s="101">
        <v>-2.7131720000000002E-2</v>
      </c>
      <c r="S15" s="101">
        <v>6.4303449999999998E-2</v>
      </c>
      <c r="T15" s="101">
        <v>0.12927260000000002</v>
      </c>
      <c r="U15" s="101">
        <v>0.15117250000000002</v>
      </c>
      <c r="V15" s="101">
        <v>0.19561789999999998</v>
      </c>
      <c r="W15" s="101">
        <v>0.21087829999999999</v>
      </c>
      <c r="X15" s="101">
        <v>-0.10077999999999999</v>
      </c>
      <c r="Y15" s="101">
        <v>-0.19139210000000001</v>
      </c>
      <c r="Z15" s="101">
        <v>-0.1623568</v>
      </c>
      <c r="AA15" s="101">
        <v>-0.30527980000000005</v>
      </c>
      <c r="AB15" s="101">
        <v>-0.49872449999999996</v>
      </c>
      <c r="AC15" s="101">
        <v>-0.69301449999999998</v>
      </c>
      <c r="AD15" s="101">
        <v>-0.80267759999999999</v>
      </c>
      <c r="AE15" s="101">
        <v>-0.86443539999999996</v>
      </c>
      <c r="AF15" s="101">
        <v>-0.6800427</v>
      </c>
      <c r="AG15" s="101">
        <v>0.75944869999999998</v>
      </c>
      <c r="AH15" s="101">
        <v>0.75841910000000001</v>
      </c>
      <c r="AI15" s="101">
        <v>0.65072680000000005</v>
      </c>
      <c r="AJ15" s="101">
        <v>0.45930680000000002</v>
      </c>
      <c r="AK15" s="101">
        <v>7.2059139999999994E-2</v>
      </c>
      <c r="AL15" s="101">
        <v>-6.5102880000000002E-2</v>
      </c>
      <c r="AM15" s="101">
        <v>-0.10664950000000001</v>
      </c>
      <c r="AN15" s="101">
        <v>-0.26364900000000002</v>
      </c>
      <c r="AO15" s="101">
        <v>-0.274455</v>
      </c>
    </row>
    <row r="16" spans="1:41" x14ac:dyDescent="0.2">
      <c r="A16" s="24" t="str">
        <f t="shared" si="0"/>
        <v>CBP_DA-42978</v>
      </c>
      <c r="B16" s="20" t="s">
        <v>325</v>
      </c>
      <c r="C16" s="100" t="s">
        <v>326</v>
      </c>
      <c r="D16" s="100" t="s">
        <v>327</v>
      </c>
      <c r="E16" s="100" t="s">
        <v>11</v>
      </c>
      <c r="F16" s="100" t="s">
        <v>328</v>
      </c>
      <c r="G16" s="100" t="s">
        <v>340</v>
      </c>
      <c r="H16" s="115">
        <v>42978</v>
      </c>
      <c r="I16" s="100"/>
      <c r="J16" s="100">
        <v>69</v>
      </c>
      <c r="K16" s="100"/>
      <c r="L16" s="100"/>
      <c r="M16" s="100"/>
      <c r="N16" s="100" t="s">
        <v>339</v>
      </c>
      <c r="O16" s="100">
        <v>16</v>
      </c>
      <c r="P16" s="100">
        <v>19</v>
      </c>
      <c r="Q16" s="101">
        <v>0.6569754000000001</v>
      </c>
      <c r="R16" s="101">
        <v>-2.7131550000000001E-2</v>
      </c>
      <c r="S16" s="101">
        <v>6.4303520000000003E-2</v>
      </c>
      <c r="T16" s="101">
        <v>0.12927260000000002</v>
      </c>
      <c r="U16" s="101">
        <v>0.15117250000000002</v>
      </c>
      <c r="V16" s="101">
        <v>0.19561809999999999</v>
      </c>
      <c r="W16" s="101">
        <v>0.21087839999999999</v>
      </c>
      <c r="X16" s="101">
        <v>-0.10077979999999999</v>
      </c>
      <c r="Y16" s="101">
        <v>-0.19139210000000001</v>
      </c>
      <c r="Z16" s="101">
        <v>-0.16235669999999999</v>
      </c>
      <c r="AA16" s="101">
        <v>-0.30528</v>
      </c>
      <c r="AB16" s="101">
        <v>-0.49872449999999996</v>
      </c>
      <c r="AC16" s="101">
        <v>-0.69301459999999993</v>
      </c>
      <c r="AD16" s="101">
        <v>-0.80267750000000004</v>
      </c>
      <c r="AE16" s="101">
        <v>-0.86443519999999996</v>
      </c>
      <c r="AF16" s="101">
        <v>-0.68004319999999996</v>
      </c>
      <c r="AG16" s="101">
        <v>0.75944880000000003</v>
      </c>
      <c r="AH16" s="101">
        <v>0.75841910000000001</v>
      </c>
      <c r="AI16" s="101">
        <v>0.6507269</v>
      </c>
      <c r="AJ16" s="101">
        <v>0.45930680000000002</v>
      </c>
      <c r="AK16" s="101">
        <v>7.2058830000000004E-2</v>
      </c>
      <c r="AL16" s="101">
        <v>-6.5102919999999995E-2</v>
      </c>
      <c r="AM16" s="101">
        <v>-0.10664960000000001</v>
      </c>
      <c r="AN16" s="101">
        <v>-0.26364909999999997</v>
      </c>
      <c r="AO16" s="101">
        <v>-0.27445510000000001</v>
      </c>
    </row>
    <row r="17" spans="1:41" x14ac:dyDescent="0.2">
      <c r="A17" s="24" t="str">
        <f t="shared" si="0"/>
        <v>CBP_DA-42979</v>
      </c>
      <c r="B17" s="20" t="s">
        <v>325</v>
      </c>
      <c r="C17" s="100" t="s">
        <v>326</v>
      </c>
      <c r="D17" s="100" t="s">
        <v>327</v>
      </c>
      <c r="E17" s="100" t="s">
        <v>11</v>
      </c>
      <c r="F17" s="100" t="s">
        <v>328</v>
      </c>
      <c r="G17" s="100" t="s">
        <v>340</v>
      </c>
      <c r="H17" s="115">
        <v>42979</v>
      </c>
      <c r="I17" s="100"/>
      <c r="J17" s="100">
        <v>69</v>
      </c>
      <c r="K17" s="100"/>
      <c r="L17" s="100"/>
      <c r="M17" s="100"/>
      <c r="N17" s="100" t="s">
        <v>339</v>
      </c>
      <c r="O17" s="100">
        <v>16</v>
      </c>
      <c r="P17" s="100">
        <v>19</v>
      </c>
      <c r="Q17" s="101">
        <v>1.140919475</v>
      </c>
      <c r="R17" s="101">
        <v>8.1281560000000003E-2</v>
      </c>
      <c r="S17" s="101">
        <v>8.5941959999999998E-2</v>
      </c>
      <c r="T17" s="101">
        <v>0.29403210000000002</v>
      </c>
      <c r="U17" s="101">
        <v>0.74960820000000006</v>
      </c>
      <c r="V17" s="101">
        <v>1.174795</v>
      </c>
      <c r="W17" s="101">
        <v>0.76153720000000003</v>
      </c>
      <c r="X17" s="101">
        <v>-0.42826700000000001</v>
      </c>
      <c r="Y17" s="101">
        <v>-0.48351430000000001</v>
      </c>
      <c r="Z17" s="101">
        <v>-0.58867570000000002</v>
      </c>
      <c r="AA17" s="101">
        <v>-0.5669632</v>
      </c>
      <c r="AB17" s="101">
        <v>-0.44618069999999999</v>
      </c>
      <c r="AC17" s="101">
        <v>-0.56747979999999998</v>
      </c>
      <c r="AD17" s="101">
        <v>-0.91090099999999996</v>
      </c>
      <c r="AE17" s="101">
        <v>-0.9893149</v>
      </c>
      <c r="AF17" s="101">
        <v>-0.53456460000000006</v>
      </c>
      <c r="AG17" s="101">
        <v>1.392954</v>
      </c>
      <c r="AH17" s="101">
        <v>1.402682</v>
      </c>
      <c r="AI17" s="101">
        <v>1.2198089999999999</v>
      </c>
      <c r="AJ17" s="101">
        <v>0.54823290000000002</v>
      </c>
      <c r="AK17" s="101">
        <v>0.377446</v>
      </c>
      <c r="AL17" s="101">
        <v>0.30516650000000001</v>
      </c>
      <c r="AM17" s="101">
        <v>0.1414956</v>
      </c>
      <c r="AN17" s="101">
        <v>-5.2988609999999998E-2</v>
      </c>
      <c r="AO17" s="101">
        <v>-9.4615359999999996E-2</v>
      </c>
    </row>
    <row r="18" spans="1:41" x14ac:dyDescent="0.2">
      <c r="A18" s="24" t="str">
        <f t="shared" si="0"/>
        <v>CBP_DA-42989</v>
      </c>
      <c r="B18" s="20" t="s">
        <v>325</v>
      </c>
      <c r="C18" s="100" t="s">
        <v>326</v>
      </c>
      <c r="D18" s="100" t="s">
        <v>327</v>
      </c>
      <c r="E18" s="100" t="s">
        <v>11</v>
      </c>
      <c r="F18" s="100" t="s">
        <v>328</v>
      </c>
      <c r="G18" s="100" t="s">
        <v>340</v>
      </c>
      <c r="H18" s="115">
        <v>42989</v>
      </c>
      <c r="I18" s="100"/>
      <c r="J18" s="100">
        <v>69</v>
      </c>
      <c r="K18" s="100"/>
      <c r="L18" s="100"/>
      <c r="M18" s="100"/>
      <c r="N18" s="100" t="s">
        <v>339</v>
      </c>
      <c r="O18" s="100">
        <v>18</v>
      </c>
      <c r="P18" s="100">
        <v>19</v>
      </c>
      <c r="Q18" s="101">
        <v>0.55757794999999999</v>
      </c>
      <c r="R18" s="101">
        <v>0.238903</v>
      </c>
      <c r="S18" s="101">
        <v>0.29237109999999999</v>
      </c>
      <c r="T18" s="101">
        <v>0.3622438</v>
      </c>
      <c r="U18" s="101">
        <v>0.20310790000000001</v>
      </c>
      <c r="V18" s="101">
        <v>5.3147920000000001E-2</v>
      </c>
      <c r="W18" s="101">
        <v>5.298257E-2</v>
      </c>
      <c r="X18" s="101">
        <v>-7.1904200000000001E-2</v>
      </c>
      <c r="Y18" s="101">
        <v>0.31510100000000002</v>
      </c>
      <c r="Z18" s="101">
        <v>0.14693219999999999</v>
      </c>
      <c r="AA18" s="101">
        <v>-8.2787090000000008E-2</v>
      </c>
      <c r="AB18" s="101">
        <v>-4.1953459999999998E-2</v>
      </c>
      <c r="AC18" s="101">
        <v>-0.40362389999999998</v>
      </c>
      <c r="AD18" s="101">
        <v>-0.53134079999999995</v>
      </c>
      <c r="AE18" s="101">
        <v>-0.62558329999999995</v>
      </c>
      <c r="AF18" s="101">
        <v>-0.59507560000000004</v>
      </c>
      <c r="AG18" s="101">
        <v>-0.29472890000000002</v>
      </c>
      <c r="AH18" s="101">
        <v>-0.13582419999999998</v>
      </c>
      <c r="AI18" s="101">
        <v>0.56938620000000006</v>
      </c>
      <c r="AJ18" s="101">
        <v>0.54576969999999991</v>
      </c>
      <c r="AK18" s="101">
        <v>0.5154202</v>
      </c>
      <c r="AL18" s="101">
        <v>0.30465230000000004</v>
      </c>
      <c r="AM18" s="101">
        <v>0.13327410000000001</v>
      </c>
      <c r="AN18" s="101">
        <v>0.11655629999999999</v>
      </c>
      <c r="AO18" s="101">
        <v>0.1127373</v>
      </c>
    </row>
    <row r="19" spans="1:41" x14ac:dyDescent="0.2">
      <c r="A19" s="24" t="str">
        <f t="shared" si="0"/>
        <v>CBP_DA-43024</v>
      </c>
      <c r="B19" s="20" t="s">
        <v>325</v>
      </c>
      <c r="C19" s="100" t="s">
        <v>326</v>
      </c>
      <c r="D19" s="100" t="s">
        <v>327</v>
      </c>
      <c r="E19" s="100" t="s">
        <v>11</v>
      </c>
      <c r="F19" s="100" t="s">
        <v>328</v>
      </c>
      <c r="G19" s="100" t="s">
        <v>340</v>
      </c>
      <c r="H19" s="115">
        <v>43024</v>
      </c>
      <c r="I19" s="100"/>
      <c r="J19" s="100">
        <v>69</v>
      </c>
      <c r="K19" s="100"/>
      <c r="L19" s="100"/>
      <c r="M19" s="100"/>
      <c r="N19" s="100" t="s">
        <v>339</v>
      </c>
      <c r="O19" s="100">
        <v>18</v>
      </c>
      <c r="P19" s="100">
        <v>19</v>
      </c>
      <c r="Q19" s="101">
        <v>0.55757784999999993</v>
      </c>
      <c r="R19" s="101">
        <v>0.23890280000000003</v>
      </c>
      <c r="S19" s="101">
        <v>0.29237109999999999</v>
      </c>
      <c r="T19" s="101">
        <v>0.3622438</v>
      </c>
      <c r="U19" s="101">
        <v>0.20310800000000001</v>
      </c>
      <c r="V19" s="101">
        <v>5.3147970000000003E-2</v>
      </c>
      <c r="W19" s="101">
        <v>5.2982460000000002E-2</v>
      </c>
      <c r="X19" s="101">
        <v>-7.1904399999999993E-2</v>
      </c>
      <c r="Y19" s="101">
        <v>0.31510100000000002</v>
      </c>
      <c r="Z19" s="101">
        <v>0.14693219999999999</v>
      </c>
      <c r="AA19" s="101">
        <v>-8.2787120000000006E-2</v>
      </c>
      <c r="AB19" s="101">
        <v>-4.1953009999999999E-2</v>
      </c>
      <c r="AC19" s="101">
        <v>-0.40362360000000003</v>
      </c>
      <c r="AD19" s="101">
        <v>-0.53134059999999994</v>
      </c>
      <c r="AE19" s="101">
        <v>-0.62558349999999996</v>
      </c>
      <c r="AF19" s="101">
        <v>-0.59507600000000005</v>
      </c>
      <c r="AG19" s="101">
        <v>-0.29472890000000002</v>
      </c>
      <c r="AH19" s="101">
        <v>-0.13582419999999998</v>
      </c>
      <c r="AI19" s="101">
        <v>0.56938610000000001</v>
      </c>
      <c r="AJ19" s="101">
        <v>0.54576959999999997</v>
      </c>
      <c r="AK19" s="101">
        <v>0.5154202</v>
      </c>
      <c r="AL19" s="101">
        <v>0.30465239999999999</v>
      </c>
      <c r="AM19" s="101">
        <v>0.13327420000000001</v>
      </c>
      <c r="AN19" s="101">
        <v>0.1165561</v>
      </c>
      <c r="AO19" s="101">
        <v>0.1127373</v>
      </c>
    </row>
    <row r="20" spans="1:41" x14ac:dyDescent="0.2">
      <c r="A20" s="24" t="str">
        <f t="shared" si="0"/>
        <v>CBP_DA-43025</v>
      </c>
      <c r="B20" s="20" t="s">
        <v>325</v>
      </c>
      <c r="C20" s="100" t="s">
        <v>326</v>
      </c>
      <c r="D20" s="100" t="s">
        <v>327</v>
      </c>
      <c r="E20" s="100" t="s">
        <v>11</v>
      </c>
      <c r="F20" s="100" t="s">
        <v>328</v>
      </c>
      <c r="G20" s="100" t="s">
        <v>340</v>
      </c>
      <c r="H20" s="115">
        <v>43025</v>
      </c>
      <c r="I20" s="100"/>
      <c r="J20" s="100">
        <v>69</v>
      </c>
      <c r="K20" s="100"/>
      <c r="L20" s="100"/>
      <c r="M20" s="100"/>
      <c r="N20" s="100" t="s">
        <v>339</v>
      </c>
      <c r="O20" s="100">
        <v>18</v>
      </c>
      <c r="P20" s="100">
        <v>19</v>
      </c>
      <c r="Q20" s="101">
        <v>0.55757785000000004</v>
      </c>
      <c r="R20" s="101">
        <v>0.2389029</v>
      </c>
      <c r="S20" s="101">
        <v>0.29237109999999999</v>
      </c>
      <c r="T20" s="101">
        <v>0.3622438</v>
      </c>
      <c r="U20" s="101">
        <v>0.20310790000000001</v>
      </c>
      <c r="V20" s="101">
        <v>5.3147989999999999E-2</v>
      </c>
      <c r="W20" s="101">
        <v>5.2982480000000005E-2</v>
      </c>
      <c r="X20" s="101">
        <v>-7.1904340000000011E-2</v>
      </c>
      <c r="Y20" s="101">
        <v>0.31510080000000001</v>
      </c>
      <c r="Z20" s="101">
        <v>0.1469319</v>
      </c>
      <c r="AA20" s="101">
        <v>-8.278713E-2</v>
      </c>
      <c r="AB20" s="101">
        <v>-4.195343E-2</v>
      </c>
      <c r="AC20" s="101">
        <v>-0.40362349999999997</v>
      </c>
      <c r="AD20" s="101">
        <v>-0.53134049999999999</v>
      </c>
      <c r="AE20" s="101">
        <v>-0.62558329999999995</v>
      </c>
      <c r="AF20" s="101">
        <v>-0.59507560000000004</v>
      </c>
      <c r="AG20" s="101">
        <v>-0.29472899999999996</v>
      </c>
      <c r="AH20" s="101">
        <v>-0.135824</v>
      </c>
      <c r="AI20" s="101">
        <v>0.56938620000000006</v>
      </c>
      <c r="AJ20" s="101">
        <v>0.54576950000000002</v>
      </c>
      <c r="AK20" s="101">
        <v>0.5154202</v>
      </c>
      <c r="AL20" s="101">
        <v>0.30465249999999999</v>
      </c>
      <c r="AM20" s="101">
        <v>0.13327420000000001</v>
      </c>
      <c r="AN20" s="101">
        <v>0.11655629999999999</v>
      </c>
      <c r="AO20" s="101">
        <v>0.1127373</v>
      </c>
    </row>
    <row r="21" spans="1:41" x14ac:dyDescent="0.2">
      <c r="A21" s="24" t="str">
        <f t="shared" si="0"/>
        <v>CBP_DA-43031</v>
      </c>
      <c r="B21" s="20" t="s">
        <v>325</v>
      </c>
      <c r="C21" s="100" t="s">
        <v>326</v>
      </c>
      <c r="D21" s="100" t="s">
        <v>327</v>
      </c>
      <c r="E21" s="100" t="s">
        <v>11</v>
      </c>
      <c r="F21" s="100" t="s">
        <v>328</v>
      </c>
      <c r="G21" s="100" t="s">
        <v>340</v>
      </c>
      <c r="H21" s="115">
        <v>43031</v>
      </c>
      <c r="I21" s="100"/>
      <c r="J21" s="100">
        <v>69</v>
      </c>
      <c r="K21" s="100"/>
      <c r="L21" s="100"/>
      <c r="M21" s="100"/>
      <c r="N21" s="100" t="s">
        <v>339</v>
      </c>
      <c r="O21" s="100">
        <v>17</v>
      </c>
      <c r="P21" s="100">
        <v>19</v>
      </c>
      <c r="Q21" s="101">
        <v>0.40283336999999997</v>
      </c>
      <c r="R21" s="101">
        <v>0.2191273</v>
      </c>
      <c r="S21" s="101">
        <v>0.27577659999999998</v>
      </c>
      <c r="T21" s="101">
        <v>0.34169170000000004</v>
      </c>
      <c r="U21" s="101">
        <v>0.2494412</v>
      </c>
      <c r="V21" s="101">
        <v>4.8793039999999996E-2</v>
      </c>
      <c r="W21" s="101">
        <v>-3.6951219999999999E-3</v>
      </c>
      <c r="X21" s="101">
        <v>-8.6794349999999992E-2</v>
      </c>
      <c r="Y21" s="101">
        <v>0.33248919999999998</v>
      </c>
      <c r="Z21" s="101">
        <v>0.17365659999999999</v>
      </c>
      <c r="AA21" s="101">
        <v>-6.5961950000000005E-2</v>
      </c>
      <c r="AB21" s="101">
        <v>-2.0295899999999999E-2</v>
      </c>
      <c r="AC21" s="101">
        <v>-0.40813749999999999</v>
      </c>
      <c r="AD21" s="101">
        <v>-0.5479368</v>
      </c>
      <c r="AE21" s="101">
        <v>-0.6376522</v>
      </c>
      <c r="AF21" s="101">
        <v>-0.63199640000000001</v>
      </c>
      <c r="AG21" s="101">
        <v>-0.27369199999999999</v>
      </c>
      <c r="AH21" s="101">
        <v>-1.7708390000000001E-2</v>
      </c>
      <c r="AI21" s="101">
        <v>0.63691129999999996</v>
      </c>
      <c r="AJ21" s="101">
        <v>0.58929719999999997</v>
      </c>
      <c r="AK21" s="101">
        <v>0.54484739999999998</v>
      </c>
      <c r="AL21" s="101">
        <v>0.3261503</v>
      </c>
      <c r="AM21" s="101">
        <v>0.12720429999999999</v>
      </c>
      <c r="AN21" s="101">
        <v>0.10490989999999999</v>
      </c>
      <c r="AO21" s="101">
        <v>9.4514470000000003E-2</v>
      </c>
    </row>
    <row r="22" spans="1:41" x14ac:dyDescent="0.2">
      <c r="A22" s="24" t="str">
        <f t="shared" si="0"/>
        <v>CBP_DA-43032</v>
      </c>
      <c r="B22" s="20" t="s">
        <v>325</v>
      </c>
      <c r="C22" s="100" t="s">
        <v>326</v>
      </c>
      <c r="D22" s="100" t="s">
        <v>327</v>
      </c>
      <c r="E22" s="100" t="s">
        <v>11</v>
      </c>
      <c r="F22" s="100" t="s">
        <v>328</v>
      </c>
      <c r="G22" s="100" t="s">
        <v>340</v>
      </c>
      <c r="H22" s="115">
        <v>43032</v>
      </c>
      <c r="I22" s="100"/>
      <c r="J22" s="100">
        <v>69</v>
      </c>
      <c r="K22" s="100"/>
      <c r="L22" s="100"/>
      <c r="M22" s="100"/>
      <c r="N22" s="100" t="s">
        <v>339</v>
      </c>
      <c r="O22" s="100">
        <v>16</v>
      </c>
      <c r="P22" s="100">
        <v>19</v>
      </c>
      <c r="Q22" s="101">
        <v>0.85849752499999998</v>
      </c>
      <c r="R22" s="101">
        <v>0.21626429999999999</v>
      </c>
      <c r="S22" s="101">
        <v>0.20049629999999999</v>
      </c>
      <c r="T22" s="101">
        <v>0.40327730000000001</v>
      </c>
      <c r="U22" s="101">
        <v>0.40385320000000002</v>
      </c>
      <c r="V22" s="101">
        <v>0.63646140000000007</v>
      </c>
      <c r="W22" s="101">
        <v>-3.8028709999999993E-2</v>
      </c>
      <c r="X22" s="101">
        <v>-0.24689320000000001</v>
      </c>
      <c r="Y22" s="101">
        <v>-4.355378E-2</v>
      </c>
      <c r="Z22" s="101">
        <v>5.2352700000000002E-2</v>
      </c>
      <c r="AA22" s="101">
        <v>0.18467339999999999</v>
      </c>
      <c r="AB22" s="101">
        <v>0.26704099999999997</v>
      </c>
      <c r="AC22" s="101">
        <v>-0.14992469999999999</v>
      </c>
      <c r="AD22" s="101">
        <v>-0.55163960000000001</v>
      </c>
      <c r="AE22" s="101">
        <v>-0.81848050000000006</v>
      </c>
      <c r="AF22" s="101">
        <v>-0.76545830000000004</v>
      </c>
      <c r="AG22" s="101">
        <v>0.66644559999999997</v>
      </c>
      <c r="AH22" s="101">
        <v>0.67232780000000003</v>
      </c>
      <c r="AI22" s="101">
        <v>1.1830260000000001</v>
      </c>
      <c r="AJ22" s="101">
        <v>0.91219070000000002</v>
      </c>
      <c r="AK22" s="101">
        <v>0.90190309999999996</v>
      </c>
      <c r="AL22" s="101">
        <v>0.69750089999999998</v>
      </c>
      <c r="AM22" s="101">
        <v>0.43400499999999997</v>
      </c>
      <c r="AN22" s="101">
        <v>0.32844630000000002</v>
      </c>
      <c r="AO22" s="101">
        <v>0.28258179999999999</v>
      </c>
    </row>
    <row r="23" spans="1:41" x14ac:dyDescent="0.2">
      <c r="A23" s="24" t="str">
        <f t="shared" si="0"/>
        <v>CBP_DA-43033</v>
      </c>
      <c r="B23" s="20" t="s">
        <v>325</v>
      </c>
      <c r="C23" s="100" t="s">
        <v>326</v>
      </c>
      <c r="D23" s="100" t="s">
        <v>327</v>
      </c>
      <c r="E23" s="100" t="s">
        <v>11</v>
      </c>
      <c r="F23" s="100" t="s">
        <v>328</v>
      </c>
      <c r="G23" s="100" t="s">
        <v>340</v>
      </c>
      <c r="H23" s="115">
        <v>43033</v>
      </c>
      <c r="I23" s="100"/>
      <c r="J23" s="100">
        <v>69</v>
      </c>
      <c r="K23" s="100"/>
      <c r="L23" s="100"/>
      <c r="M23" s="100"/>
      <c r="N23" s="100" t="s">
        <v>339</v>
      </c>
      <c r="O23" s="100">
        <v>18</v>
      </c>
      <c r="P23" s="100">
        <v>19</v>
      </c>
      <c r="Q23" s="101">
        <v>0.55757769999999995</v>
      </c>
      <c r="R23" s="101">
        <v>0.2389029</v>
      </c>
      <c r="S23" s="101">
        <v>0.29237099999999999</v>
      </c>
      <c r="T23" s="101">
        <v>0.36224390000000001</v>
      </c>
      <c r="U23" s="101">
        <v>0.20310790000000001</v>
      </c>
      <c r="V23" s="101">
        <v>5.3147979999999997E-2</v>
      </c>
      <c r="W23" s="101">
        <v>5.2982599999999998E-2</v>
      </c>
      <c r="X23" s="101">
        <v>-7.1904430000000005E-2</v>
      </c>
      <c r="Y23" s="101">
        <v>0.31510100000000002</v>
      </c>
      <c r="Z23" s="101">
        <v>0.14693199999999998</v>
      </c>
      <c r="AA23" s="101">
        <v>-8.2787109999999997E-2</v>
      </c>
      <c r="AB23" s="101">
        <v>-4.1953339999999999E-2</v>
      </c>
      <c r="AC23" s="101">
        <v>-0.40362349999999997</v>
      </c>
      <c r="AD23" s="101">
        <v>-0.53134029999999999</v>
      </c>
      <c r="AE23" s="101">
        <v>-0.62558340000000001</v>
      </c>
      <c r="AF23" s="101">
        <v>-0.59507600000000005</v>
      </c>
      <c r="AG23" s="101">
        <v>-0.29472890000000002</v>
      </c>
      <c r="AH23" s="101">
        <v>-0.13582369999999999</v>
      </c>
      <c r="AI23" s="101">
        <v>0.5693859</v>
      </c>
      <c r="AJ23" s="101">
        <v>0.54576950000000002</v>
      </c>
      <c r="AK23" s="101">
        <v>0.5154202</v>
      </c>
      <c r="AL23" s="101">
        <v>0.30465230000000004</v>
      </c>
      <c r="AM23" s="101">
        <v>0.13327420000000001</v>
      </c>
      <c r="AN23" s="101">
        <v>0.1165561</v>
      </c>
      <c r="AO23" s="101">
        <v>0.1127372</v>
      </c>
    </row>
    <row r="24" spans="1:41" x14ac:dyDescent="0.2">
      <c r="A24" s="24" t="str">
        <f t="shared" si="0"/>
        <v>CBP_DA-43035</v>
      </c>
      <c r="B24" s="20" t="s">
        <v>325</v>
      </c>
      <c r="C24" s="100" t="s">
        <v>326</v>
      </c>
      <c r="D24" s="100" t="s">
        <v>327</v>
      </c>
      <c r="E24" s="100" t="s">
        <v>11</v>
      </c>
      <c r="F24" s="100" t="s">
        <v>328</v>
      </c>
      <c r="G24" s="100" t="s">
        <v>340</v>
      </c>
      <c r="H24" s="115">
        <v>43035</v>
      </c>
      <c r="I24" s="100"/>
      <c r="J24" s="100">
        <v>69</v>
      </c>
      <c r="K24" s="100"/>
      <c r="L24" s="100"/>
      <c r="M24" s="100"/>
      <c r="N24" s="100" t="s">
        <v>339</v>
      </c>
      <c r="O24" s="100">
        <v>18</v>
      </c>
      <c r="P24" s="100">
        <v>19</v>
      </c>
      <c r="Q24" s="101">
        <v>0.55757784999999993</v>
      </c>
      <c r="R24" s="101">
        <v>0.23890310000000001</v>
      </c>
      <c r="S24" s="101">
        <v>0.29237099999999999</v>
      </c>
      <c r="T24" s="101">
        <v>0.36224390000000001</v>
      </c>
      <c r="U24" s="101">
        <v>0.20310780000000001</v>
      </c>
      <c r="V24" s="101">
        <v>5.3147859999999998E-2</v>
      </c>
      <c r="W24" s="101">
        <v>5.2982349999999998E-2</v>
      </c>
      <c r="X24" s="101">
        <v>-7.1904369999999995E-2</v>
      </c>
      <c r="Y24" s="101">
        <v>0.31510109999999997</v>
      </c>
      <c r="Z24" s="101">
        <v>0.14693199999999998</v>
      </c>
      <c r="AA24" s="101">
        <v>-8.2787200000000005E-2</v>
      </c>
      <c r="AB24" s="101">
        <v>-4.1953270000000001E-2</v>
      </c>
      <c r="AC24" s="101">
        <v>-0.40362369999999997</v>
      </c>
      <c r="AD24" s="101">
        <v>-0.5313409</v>
      </c>
      <c r="AE24" s="101">
        <v>-0.625583</v>
      </c>
      <c r="AF24" s="101">
        <v>-0.59507569999999999</v>
      </c>
      <c r="AG24" s="101">
        <v>-0.29472870000000001</v>
      </c>
      <c r="AH24" s="101">
        <v>-0.13582409999999998</v>
      </c>
      <c r="AI24" s="101">
        <v>0.56938610000000001</v>
      </c>
      <c r="AJ24" s="101">
        <v>0.54576959999999997</v>
      </c>
      <c r="AK24" s="101">
        <v>0.5154202</v>
      </c>
      <c r="AL24" s="101">
        <v>0.30465230000000004</v>
      </c>
      <c r="AM24" s="101">
        <v>0.13327420000000001</v>
      </c>
      <c r="AN24" s="101">
        <v>0.1165562</v>
      </c>
      <c r="AO24" s="101">
        <v>0.1127373</v>
      </c>
    </row>
    <row r="25" spans="1:41" x14ac:dyDescent="0.2">
      <c r="A25" s="24" t="str">
        <f t="shared" si="0"/>
        <v>CBP_DO-42948</v>
      </c>
      <c r="B25" s="20" t="s">
        <v>325</v>
      </c>
      <c r="C25" s="100" t="s">
        <v>326</v>
      </c>
      <c r="D25" s="100" t="s">
        <v>327</v>
      </c>
      <c r="E25" s="100" t="s">
        <v>10</v>
      </c>
      <c r="F25" s="100" t="s">
        <v>328</v>
      </c>
      <c r="G25" s="100" t="s">
        <v>341</v>
      </c>
      <c r="H25" s="115">
        <v>42948</v>
      </c>
      <c r="I25" s="100"/>
      <c r="J25" s="100">
        <v>174</v>
      </c>
      <c r="K25" s="100"/>
      <c r="L25" s="100"/>
      <c r="M25" s="100"/>
      <c r="N25" s="100" t="s">
        <v>339</v>
      </c>
      <c r="O25" s="100">
        <v>16</v>
      </c>
      <c r="P25" s="100">
        <v>19</v>
      </c>
      <c r="Q25" s="101">
        <v>3.2754059999999998</v>
      </c>
      <c r="R25" s="101">
        <v>-7.1572839999999999E-2</v>
      </c>
      <c r="S25" s="101">
        <v>-3.2110509999999999E-3</v>
      </c>
      <c r="T25" s="101">
        <v>1.8077860000000001E-2</v>
      </c>
      <c r="U25" s="101">
        <v>0.1889758</v>
      </c>
      <c r="V25" s="101">
        <v>9.1508420000000007E-2</v>
      </c>
      <c r="W25" s="101">
        <v>7.0989009999999991E-2</v>
      </c>
      <c r="X25" s="101">
        <v>0.15879550000000001</v>
      </c>
      <c r="Y25" s="101">
        <v>0.22544169999999999</v>
      </c>
      <c r="Z25" s="101">
        <v>-7.8930470000000003E-2</v>
      </c>
      <c r="AA25" s="101">
        <v>-0.3022185</v>
      </c>
      <c r="AB25" s="101">
        <v>-0.54287629999999998</v>
      </c>
      <c r="AC25" s="101">
        <v>-0.4433628</v>
      </c>
      <c r="AD25" s="101">
        <v>-0.4726245</v>
      </c>
      <c r="AE25" s="101">
        <v>-0.8300438</v>
      </c>
      <c r="AF25" s="101">
        <v>-1.265042</v>
      </c>
      <c r="AG25" s="101">
        <v>2.922822</v>
      </c>
      <c r="AH25" s="101">
        <v>3.226807</v>
      </c>
      <c r="AI25" s="101">
        <v>3.3500320000000001</v>
      </c>
      <c r="AJ25" s="101">
        <v>3.601963</v>
      </c>
      <c r="AK25" s="101">
        <v>-0.45562560000000002</v>
      </c>
      <c r="AL25" s="101">
        <v>0.2051906</v>
      </c>
      <c r="AM25" s="101">
        <v>0.26727600000000001</v>
      </c>
      <c r="AN25" s="101">
        <v>-8.250579999999999E-2</v>
      </c>
      <c r="AO25" s="101">
        <v>-0.3317292</v>
      </c>
    </row>
    <row r="26" spans="1:41" s="20" customFormat="1" x14ac:dyDescent="0.2">
      <c r="A26" s="20" t="str">
        <f t="shared" si="0"/>
        <v>CBP_DO-42949</v>
      </c>
      <c r="B26" s="20" t="s">
        <v>325</v>
      </c>
      <c r="C26" s="100" t="s">
        <v>326</v>
      </c>
      <c r="D26" s="100" t="s">
        <v>327</v>
      </c>
      <c r="E26" s="100" t="s">
        <v>10</v>
      </c>
      <c r="F26" s="100" t="s">
        <v>328</v>
      </c>
      <c r="G26" s="100" t="s">
        <v>341</v>
      </c>
      <c r="H26" s="115">
        <v>42949</v>
      </c>
      <c r="I26" s="100"/>
      <c r="J26" s="100">
        <v>174</v>
      </c>
      <c r="K26" s="100"/>
      <c r="L26" s="100"/>
      <c r="M26" s="100"/>
      <c r="N26" s="100" t="s">
        <v>339</v>
      </c>
      <c r="O26" s="100">
        <v>16</v>
      </c>
      <c r="P26" s="100">
        <v>19</v>
      </c>
      <c r="Q26" s="101">
        <v>3.2754062499999996</v>
      </c>
      <c r="R26" s="101">
        <v>-7.1572879999999992E-2</v>
      </c>
      <c r="S26" s="101">
        <v>-3.2109510000000001E-3</v>
      </c>
      <c r="T26" s="101">
        <v>1.8077960000000001E-2</v>
      </c>
      <c r="U26" s="101">
        <v>0.1889759</v>
      </c>
      <c r="V26" s="101">
        <v>9.1508409999999998E-2</v>
      </c>
      <c r="W26" s="101">
        <v>7.0989040000000003E-2</v>
      </c>
      <c r="X26" s="101">
        <v>0.15879550000000001</v>
      </c>
      <c r="Y26" s="101">
        <v>0.22544159999999999</v>
      </c>
      <c r="Z26" s="101">
        <v>-7.8930550000000002E-2</v>
      </c>
      <c r="AA26" s="101">
        <v>-0.3022186</v>
      </c>
      <c r="AB26" s="101">
        <v>-0.54287620000000003</v>
      </c>
      <c r="AC26" s="101">
        <v>-0.4433627</v>
      </c>
      <c r="AD26" s="101">
        <v>-0.47262460000000001</v>
      </c>
      <c r="AE26" s="101">
        <v>-0.8300438</v>
      </c>
      <c r="AF26" s="101">
        <v>-1.2650429999999999</v>
      </c>
      <c r="AG26" s="101">
        <v>2.922822</v>
      </c>
      <c r="AH26" s="101">
        <v>3.226807</v>
      </c>
      <c r="AI26" s="101">
        <v>3.3500320000000001</v>
      </c>
      <c r="AJ26" s="101">
        <v>3.6019639999999997</v>
      </c>
      <c r="AK26" s="101">
        <v>-0.45562540000000001</v>
      </c>
      <c r="AL26" s="101">
        <v>0.2051907</v>
      </c>
      <c r="AM26" s="101">
        <v>0.26727600000000001</v>
      </c>
      <c r="AN26" s="101">
        <v>-8.2505899999999993E-2</v>
      </c>
      <c r="AO26" s="101">
        <v>-0.3317292</v>
      </c>
    </row>
    <row r="27" spans="1:41" x14ac:dyDescent="0.2">
      <c r="A27" s="24" t="str">
        <f t="shared" si="0"/>
        <v>CBP_DO-42975</v>
      </c>
      <c r="B27" s="20" t="s">
        <v>325</v>
      </c>
      <c r="C27" s="100" t="s">
        <v>326</v>
      </c>
      <c r="D27" s="100" t="s">
        <v>327</v>
      </c>
      <c r="E27" s="100" t="s">
        <v>10</v>
      </c>
      <c r="F27" s="100" t="s">
        <v>328</v>
      </c>
      <c r="G27" s="100" t="s">
        <v>341</v>
      </c>
      <c r="H27" s="115">
        <v>42975</v>
      </c>
      <c r="I27" s="100"/>
      <c r="J27" s="100">
        <v>174</v>
      </c>
      <c r="K27" s="100"/>
      <c r="L27" s="100"/>
      <c r="M27" s="100"/>
      <c r="N27" s="100" t="s">
        <v>339</v>
      </c>
      <c r="O27" s="100">
        <v>17</v>
      </c>
      <c r="P27" s="100">
        <v>19</v>
      </c>
      <c r="Q27" s="101">
        <v>2.5266202999999998</v>
      </c>
      <c r="R27" s="101">
        <v>8.899029E-2</v>
      </c>
      <c r="S27" s="101">
        <v>0.18259790000000001</v>
      </c>
      <c r="T27" s="101">
        <v>0.32358310000000001</v>
      </c>
      <c r="U27" s="101">
        <v>0.30021419999999999</v>
      </c>
      <c r="V27" s="101">
        <v>4.4203449999999998E-2</v>
      </c>
      <c r="W27" s="101">
        <v>-5.1374889999999999E-2</v>
      </c>
      <c r="X27" s="101">
        <v>6.822070999999999E-2</v>
      </c>
      <c r="Y27" s="101">
        <v>0.23491030000000002</v>
      </c>
      <c r="Z27" s="101">
        <v>9.3958860000000005E-2</v>
      </c>
      <c r="AA27" s="101">
        <v>-5.3839100000000001E-2</v>
      </c>
      <c r="AB27" s="101">
        <v>0.2246503</v>
      </c>
      <c r="AC27" s="101">
        <v>1.5864429999999999E-2</v>
      </c>
      <c r="AD27" s="101">
        <v>-0.22247349999999999</v>
      </c>
      <c r="AE27" s="101">
        <v>-0.2058847</v>
      </c>
      <c r="AF27" s="101">
        <v>-0.53262049999999994</v>
      </c>
      <c r="AG27" s="101">
        <v>-0.39844619999999997</v>
      </c>
      <c r="AH27" s="101">
        <v>0.68978490000000003</v>
      </c>
      <c r="AI27" s="101">
        <v>3.4258409999999997</v>
      </c>
      <c r="AJ27" s="101">
        <v>3.464235</v>
      </c>
      <c r="AK27" s="101">
        <v>-0.32018450000000004</v>
      </c>
      <c r="AL27" s="101">
        <v>1.0021119999999999</v>
      </c>
      <c r="AM27" s="101">
        <v>0.38817059999999998</v>
      </c>
      <c r="AN27" s="101">
        <v>0.16837100000000002</v>
      </c>
      <c r="AO27" s="101">
        <v>-7.0518649999999988E-2</v>
      </c>
    </row>
    <row r="28" spans="1:41" x14ac:dyDescent="0.2">
      <c r="A28" s="24" t="str">
        <f t="shared" si="0"/>
        <v>CBP_DO-42977</v>
      </c>
      <c r="B28" s="20" t="s">
        <v>325</v>
      </c>
      <c r="C28" s="100" t="s">
        <v>326</v>
      </c>
      <c r="D28" s="100" t="s">
        <v>327</v>
      </c>
      <c r="E28" s="100" t="s">
        <v>10</v>
      </c>
      <c r="F28" s="100" t="s">
        <v>328</v>
      </c>
      <c r="G28" s="100" t="s">
        <v>341</v>
      </c>
      <c r="H28" s="115">
        <v>42977</v>
      </c>
      <c r="I28" s="100"/>
      <c r="J28" s="100">
        <v>174</v>
      </c>
      <c r="K28" s="100"/>
      <c r="L28" s="100"/>
      <c r="M28" s="100"/>
      <c r="N28" s="100" t="s">
        <v>339</v>
      </c>
      <c r="O28" s="100">
        <v>18</v>
      </c>
      <c r="P28" s="100">
        <v>19</v>
      </c>
      <c r="Q28" s="101">
        <v>3.8405424999999997</v>
      </c>
      <c r="R28" s="101">
        <v>-1.7859649999999998E-2</v>
      </c>
      <c r="S28" s="101">
        <v>7.813405E-4</v>
      </c>
      <c r="T28" s="101">
        <v>9.3117389999999994E-2</v>
      </c>
      <c r="U28" s="101">
        <v>0.1044365</v>
      </c>
      <c r="V28" s="101">
        <v>-5.8328159999999997E-2</v>
      </c>
      <c r="W28" s="101">
        <v>-7.2144639999999996E-2</v>
      </c>
      <c r="X28" s="101">
        <v>7.7469530000000009E-2</v>
      </c>
      <c r="Y28" s="101">
        <v>0.15561410000000001</v>
      </c>
      <c r="Z28" s="101">
        <v>0.1341763</v>
      </c>
      <c r="AA28" s="101">
        <v>0.24600079999999999</v>
      </c>
      <c r="AB28" s="101">
        <v>0.37883049999999996</v>
      </c>
      <c r="AC28" s="101">
        <v>0.40903620000000002</v>
      </c>
      <c r="AD28" s="101">
        <v>0.2108382</v>
      </c>
      <c r="AE28" s="101">
        <v>8.8188410000000009E-2</v>
      </c>
      <c r="AF28" s="101">
        <v>-2.7251259999999999E-2</v>
      </c>
      <c r="AG28" s="101">
        <v>-0.31854910000000003</v>
      </c>
      <c r="AH28" s="101">
        <v>8.9985690000000007E-2</v>
      </c>
      <c r="AI28" s="101">
        <v>3.7516669999999999</v>
      </c>
      <c r="AJ28" s="101">
        <v>3.9294180000000001</v>
      </c>
      <c r="AK28" s="101">
        <v>0.42720639999999999</v>
      </c>
      <c r="AL28" s="101">
        <v>1.759903</v>
      </c>
      <c r="AM28" s="101">
        <v>0.94834280000000004</v>
      </c>
      <c r="AN28" s="101">
        <v>0.28373169999999998</v>
      </c>
      <c r="AO28" s="101">
        <v>3.0925950000000001E-3</v>
      </c>
    </row>
    <row r="29" spans="1:41" x14ac:dyDescent="0.2">
      <c r="A29" s="24" t="str">
        <f t="shared" si="0"/>
        <v>CBP_DO-42978</v>
      </c>
      <c r="B29" s="20" t="s">
        <v>325</v>
      </c>
      <c r="C29" s="100" t="s">
        <v>326</v>
      </c>
      <c r="D29" s="100" t="s">
        <v>327</v>
      </c>
      <c r="E29" s="100" t="s">
        <v>10</v>
      </c>
      <c r="F29" s="100" t="s">
        <v>328</v>
      </c>
      <c r="G29" s="100" t="s">
        <v>341</v>
      </c>
      <c r="H29" s="115">
        <v>42978</v>
      </c>
      <c r="I29" s="100"/>
      <c r="J29" s="100">
        <v>174</v>
      </c>
      <c r="K29" s="100"/>
      <c r="L29" s="100"/>
      <c r="M29" s="100"/>
      <c r="N29" s="100" t="s">
        <v>339</v>
      </c>
      <c r="O29" s="100">
        <v>16</v>
      </c>
      <c r="P29" s="100">
        <v>19</v>
      </c>
      <c r="Q29" s="101">
        <v>3.29405225</v>
      </c>
      <c r="R29" s="101">
        <v>-8.207094999999999E-2</v>
      </c>
      <c r="S29" s="101">
        <v>-1.8719309999999999E-2</v>
      </c>
      <c r="T29" s="101">
        <v>1.1967219999999999E-2</v>
      </c>
      <c r="U29" s="101">
        <v>0.18352869999999999</v>
      </c>
      <c r="V29" s="101">
        <v>8.2459749999999998E-2</v>
      </c>
      <c r="W29" s="101">
        <v>5.6658850000000004E-2</v>
      </c>
      <c r="X29" s="101">
        <v>0.1419647</v>
      </c>
      <c r="Y29" s="101">
        <v>0.23645379999999999</v>
      </c>
      <c r="Z29" s="101">
        <v>-6.8939500000000001E-2</v>
      </c>
      <c r="AA29" s="101">
        <v>-0.29294110000000001</v>
      </c>
      <c r="AB29" s="101">
        <v>-0.54106650000000001</v>
      </c>
      <c r="AC29" s="101">
        <v>-0.4211163</v>
      </c>
      <c r="AD29" s="101">
        <v>-0.46691149999999998</v>
      </c>
      <c r="AE29" s="101">
        <v>-0.83592109999999997</v>
      </c>
      <c r="AF29" s="101">
        <v>-1.2658969999999998</v>
      </c>
      <c r="AG29" s="101">
        <v>2.9377420000000001</v>
      </c>
      <c r="AH29" s="101">
        <v>3.2474439999999998</v>
      </c>
      <c r="AI29" s="101">
        <v>3.3674029999999999</v>
      </c>
      <c r="AJ29" s="101">
        <v>3.6236199999999998</v>
      </c>
      <c r="AK29" s="101">
        <v>-0.47040519999999997</v>
      </c>
      <c r="AL29" s="101">
        <v>0.2172557</v>
      </c>
      <c r="AM29" s="101">
        <v>0.27633449999999998</v>
      </c>
      <c r="AN29" s="101">
        <v>-8.4805210000000006E-2</v>
      </c>
      <c r="AO29" s="101">
        <v>-0.3400686</v>
      </c>
    </row>
    <row r="30" spans="1:41" x14ac:dyDescent="0.2">
      <c r="A30" s="24" t="str">
        <f t="shared" si="0"/>
        <v>CBP_DO-42979</v>
      </c>
      <c r="B30" s="20" t="s">
        <v>325</v>
      </c>
      <c r="C30" s="100" t="s">
        <v>326</v>
      </c>
      <c r="D30" s="100" t="s">
        <v>327</v>
      </c>
      <c r="E30" s="100" t="s">
        <v>10</v>
      </c>
      <c r="F30" s="100" t="s">
        <v>328</v>
      </c>
      <c r="G30" s="100" t="s">
        <v>341</v>
      </c>
      <c r="H30" s="115">
        <v>42979</v>
      </c>
      <c r="I30" s="100"/>
      <c r="J30" s="100">
        <v>178</v>
      </c>
      <c r="K30" s="100"/>
      <c r="L30" s="100"/>
      <c r="M30" s="100"/>
      <c r="N30" s="100" t="s">
        <v>339</v>
      </c>
      <c r="O30" s="100">
        <v>16</v>
      </c>
      <c r="P30" s="100">
        <v>19</v>
      </c>
      <c r="Q30" s="101">
        <v>3.0419765000000001</v>
      </c>
      <c r="R30" s="101">
        <v>-0.97116650000000004</v>
      </c>
      <c r="S30" s="101">
        <v>-1.0434429999999999</v>
      </c>
      <c r="T30" s="101">
        <v>-0.81740999999999997</v>
      </c>
      <c r="U30" s="101">
        <v>0.17516960000000001</v>
      </c>
      <c r="V30" s="101">
        <v>0.27800170000000002</v>
      </c>
      <c r="W30" s="101">
        <v>0.41637470000000004</v>
      </c>
      <c r="X30" s="101">
        <v>0.62943740000000004</v>
      </c>
      <c r="Y30" s="101">
        <v>2.241079E-2</v>
      </c>
      <c r="Z30" s="101">
        <v>-0.15823589999999998</v>
      </c>
      <c r="AA30" s="101">
        <v>-0.70325710000000008</v>
      </c>
      <c r="AB30" s="101">
        <v>-0.90775649999999997</v>
      </c>
      <c r="AC30" s="101">
        <v>-0.32312650000000004</v>
      </c>
      <c r="AD30" s="101">
        <v>-0.30909759999999997</v>
      </c>
      <c r="AE30" s="101">
        <v>-0.97574459999999996</v>
      </c>
      <c r="AF30" s="101">
        <v>-1.003943</v>
      </c>
      <c r="AG30" s="101">
        <v>2.7838090000000002</v>
      </c>
      <c r="AH30" s="101">
        <v>3.1482350000000001</v>
      </c>
      <c r="AI30" s="101">
        <v>3.283585</v>
      </c>
      <c r="AJ30" s="101">
        <v>2.952277</v>
      </c>
      <c r="AK30" s="101">
        <v>-1.026775</v>
      </c>
      <c r="AL30" s="101">
        <v>-1.443859</v>
      </c>
      <c r="AM30" s="101">
        <v>-0.39208609999999999</v>
      </c>
      <c r="AN30" s="101">
        <v>-0.38628109999999999</v>
      </c>
      <c r="AO30" s="101">
        <v>-0.31992529999999997</v>
      </c>
    </row>
    <row r="31" spans="1:41" x14ac:dyDescent="0.2">
      <c r="A31" s="24" t="str">
        <f t="shared" si="0"/>
        <v>CBP_DO-43031</v>
      </c>
      <c r="B31" s="20" t="s">
        <v>325</v>
      </c>
      <c r="C31" s="100" t="s">
        <v>326</v>
      </c>
      <c r="D31" s="100" t="s">
        <v>327</v>
      </c>
      <c r="E31" s="100" t="s">
        <v>10</v>
      </c>
      <c r="F31" s="100" t="s">
        <v>328</v>
      </c>
      <c r="G31" s="100" t="s">
        <v>341</v>
      </c>
      <c r="H31" s="115">
        <v>43031</v>
      </c>
      <c r="I31" s="100"/>
      <c r="J31" s="100">
        <v>173</v>
      </c>
      <c r="K31" s="100"/>
      <c r="L31" s="100"/>
      <c r="M31" s="100"/>
      <c r="N31" s="100" t="s">
        <v>339</v>
      </c>
      <c r="O31" s="100">
        <v>18</v>
      </c>
      <c r="P31" s="100">
        <v>19</v>
      </c>
      <c r="Q31" s="101">
        <v>3.8004445000000002</v>
      </c>
      <c r="R31" s="101">
        <v>2.5107050000000002E-2</v>
      </c>
      <c r="S31" s="101">
        <v>3.2585009999999998E-2</v>
      </c>
      <c r="T31" s="101">
        <v>0.1242244</v>
      </c>
      <c r="U31" s="101">
        <v>0.12693760000000001</v>
      </c>
      <c r="V31" s="101">
        <v>-4.0884999999999998E-2</v>
      </c>
      <c r="W31" s="101">
        <v>-6.7703929999999996E-2</v>
      </c>
      <c r="X31" s="101">
        <v>0.10276</v>
      </c>
      <c r="Y31" s="101">
        <v>0.16344690000000001</v>
      </c>
      <c r="Z31" s="101">
        <v>0.1234002</v>
      </c>
      <c r="AA31" s="101">
        <v>0.2043962</v>
      </c>
      <c r="AB31" s="101">
        <v>0.35846080000000002</v>
      </c>
      <c r="AC31" s="101">
        <v>0.38677109999999998</v>
      </c>
      <c r="AD31" s="101">
        <v>0.19297909999999999</v>
      </c>
      <c r="AE31" s="101">
        <v>8.0471639999999997E-2</v>
      </c>
      <c r="AF31" s="101">
        <v>-3.412867E-2</v>
      </c>
      <c r="AG31" s="101">
        <v>-0.35277969999999997</v>
      </c>
      <c r="AH31" s="101">
        <v>5.5207739999999998E-2</v>
      </c>
      <c r="AI31" s="101">
        <v>3.7212519999999998</v>
      </c>
      <c r="AJ31" s="101">
        <v>3.8796370000000002</v>
      </c>
      <c r="AK31" s="101">
        <v>0.42170409999999997</v>
      </c>
      <c r="AL31" s="101">
        <v>1.7349559999999999</v>
      </c>
      <c r="AM31" s="101">
        <v>0.93055690000000002</v>
      </c>
      <c r="AN31" s="101">
        <v>0.26736979999999999</v>
      </c>
      <c r="AO31" s="101">
        <v>5.1236139999999999E-2</v>
      </c>
    </row>
    <row r="32" spans="1:41" x14ac:dyDescent="0.2">
      <c r="A32" s="24" t="str">
        <f t="shared" si="0"/>
        <v>CBP_DO-43032</v>
      </c>
      <c r="B32" s="20" t="s">
        <v>325</v>
      </c>
      <c r="C32" s="100" t="s">
        <v>326</v>
      </c>
      <c r="D32" s="100" t="s">
        <v>327</v>
      </c>
      <c r="E32" s="100" t="s">
        <v>10</v>
      </c>
      <c r="F32" s="100" t="s">
        <v>328</v>
      </c>
      <c r="G32" s="100" t="s">
        <v>341</v>
      </c>
      <c r="H32" s="115">
        <v>43032</v>
      </c>
      <c r="I32" s="100"/>
      <c r="J32" s="100">
        <v>173</v>
      </c>
      <c r="K32" s="100"/>
      <c r="L32" s="100"/>
      <c r="M32" s="100"/>
      <c r="N32" s="100" t="s">
        <v>339</v>
      </c>
      <c r="O32" s="100">
        <v>16</v>
      </c>
      <c r="P32" s="100">
        <v>19</v>
      </c>
      <c r="Q32" s="101">
        <v>3.1443989999999999</v>
      </c>
      <c r="R32" s="101">
        <v>0.236398</v>
      </c>
      <c r="S32" s="101">
        <v>0.18170599999999998</v>
      </c>
      <c r="T32" s="101">
        <v>0.1280567</v>
      </c>
      <c r="U32" s="101">
        <v>0.11996259999999999</v>
      </c>
      <c r="V32" s="101">
        <v>-9.4327620000000001E-2</v>
      </c>
      <c r="W32" s="101">
        <v>-0.25382470000000001</v>
      </c>
      <c r="X32" s="101">
        <v>0.2506816</v>
      </c>
      <c r="Y32" s="101">
        <v>0.1562818</v>
      </c>
      <c r="Z32" s="101">
        <v>0.33892559999999999</v>
      </c>
      <c r="AA32" s="101">
        <v>0.35990230000000001</v>
      </c>
      <c r="AB32" s="101">
        <v>0.1578348</v>
      </c>
      <c r="AC32" s="101">
        <v>0.39570639999999996</v>
      </c>
      <c r="AD32" s="101">
        <v>0.24835079999999998</v>
      </c>
      <c r="AE32" s="101">
        <v>-0.39967360000000002</v>
      </c>
      <c r="AF32" s="101">
        <v>-0.84308950000000005</v>
      </c>
      <c r="AG32" s="101">
        <v>2.6497100000000002</v>
      </c>
      <c r="AH32" s="101">
        <v>3.06697</v>
      </c>
      <c r="AI32" s="101">
        <v>3.5506229999999999</v>
      </c>
      <c r="AJ32" s="101">
        <v>3.3102930000000002</v>
      </c>
      <c r="AK32" s="101">
        <v>4.7394840000000001E-2</v>
      </c>
      <c r="AL32" s="101">
        <v>1.3524559999999999</v>
      </c>
      <c r="AM32" s="101">
        <v>1.4062520000000001</v>
      </c>
      <c r="AN32" s="101">
        <v>0.78312409999999999</v>
      </c>
      <c r="AO32" s="101">
        <v>0.35666019999999998</v>
      </c>
    </row>
    <row r="33" spans="1:41" x14ac:dyDescent="0.2">
      <c r="A33" s="24" t="str">
        <f t="shared" si="0"/>
        <v>CBP_DO-43033</v>
      </c>
      <c r="B33" s="20" t="s">
        <v>325</v>
      </c>
      <c r="C33" s="100" t="s">
        <v>326</v>
      </c>
      <c r="D33" s="100" t="s">
        <v>327</v>
      </c>
      <c r="E33" s="100" t="s">
        <v>10</v>
      </c>
      <c r="F33" s="100" t="s">
        <v>328</v>
      </c>
      <c r="G33" s="100" t="s">
        <v>341</v>
      </c>
      <c r="H33" s="115">
        <v>43033</v>
      </c>
      <c r="I33" s="100"/>
      <c r="J33" s="100">
        <v>173</v>
      </c>
      <c r="K33" s="100"/>
      <c r="L33" s="100"/>
      <c r="M33" s="100"/>
      <c r="N33" s="100" t="s">
        <v>339</v>
      </c>
      <c r="O33" s="100">
        <v>18</v>
      </c>
      <c r="P33" s="100">
        <v>19</v>
      </c>
      <c r="Q33" s="101">
        <v>3.8004445000000002</v>
      </c>
      <c r="R33" s="101">
        <v>2.5106989999999999E-2</v>
      </c>
      <c r="S33" s="101">
        <v>3.2585040000000003E-2</v>
      </c>
      <c r="T33" s="101">
        <v>0.1242243</v>
      </c>
      <c r="U33" s="101">
        <v>0.12693770000000001</v>
      </c>
      <c r="V33" s="101">
        <v>-4.0884999999999998E-2</v>
      </c>
      <c r="W33" s="101">
        <v>-6.7703920000000001E-2</v>
      </c>
      <c r="X33" s="101">
        <v>0.10276</v>
      </c>
      <c r="Y33" s="101">
        <v>0.1634468</v>
      </c>
      <c r="Z33" s="101">
        <v>0.12340000000000001</v>
      </c>
      <c r="AA33" s="101">
        <v>0.2043961</v>
      </c>
      <c r="AB33" s="101">
        <v>0.35846069999999997</v>
      </c>
      <c r="AC33" s="101">
        <v>0.38677120000000004</v>
      </c>
      <c r="AD33" s="101">
        <v>0.19297900000000001</v>
      </c>
      <c r="AE33" s="101">
        <v>8.0471500000000001E-2</v>
      </c>
      <c r="AF33" s="101">
        <v>-3.4128700000000005E-2</v>
      </c>
      <c r="AG33" s="101">
        <v>-0.35277999999999998</v>
      </c>
      <c r="AH33" s="101">
        <v>5.5207760000000002E-2</v>
      </c>
      <c r="AI33" s="101">
        <v>3.7212519999999998</v>
      </c>
      <c r="AJ33" s="101">
        <v>3.8796370000000002</v>
      </c>
      <c r="AK33" s="101">
        <v>0.42170409999999997</v>
      </c>
      <c r="AL33" s="101">
        <v>1.7349559999999999</v>
      </c>
      <c r="AM33" s="101">
        <v>0.93055690000000002</v>
      </c>
      <c r="AN33" s="101">
        <v>0.26736970000000004</v>
      </c>
      <c r="AO33" s="101">
        <v>5.12361E-2</v>
      </c>
    </row>
    <row r="34" spans="1:41" x14ac:dyDescent="0.2">
      <c r="A34" s="24" t="str">
        <f>+CONCATENATE("SS",D34,"-",H34)</f>
        <v>SSC-42948</v>
      </c>
      <c r="B34" s="24" t="s">
        <v>325</v>
      </c>
      <c r="C34" s="24" t="s">
        <v>52</v>
      </c>
      <c r="D34" s="24" t="s">
        <v>330</v>
      </c>
      <c r="E34" s="24" t="s">
        <v>331</v>
      </c>
      <c r="F34" s="24" t="s">
        <v>328</v>
      </c>
      <c r="G34" s="24" t="s">
        <v>332</v>
      </c>
      <c r="H34" s="23">
        <v>42948</v>
      </c>
      <c r="I34" s="24" t="s">
        <v>331</v>
      </c>
      <c r="J34" s="24">
        <v>4475</v>
      </c>
      <c r="K34" s="24" t="s">
        <v>331</v>
      </c>
      <c r="L34" s="24" t="s">
        <v>333</v>
      </c>
      <c r="N34" s="24" t="s">
        <v>334</v>
      </c>
      <c r="O34" s="24">
        <v>17</v>
      </c>
      <c r="P34" s="24">
        <v>20</v>
      </c>
      <c r="Q34" s="102">
        <v>0.82959150000000004</v>
      </c>
      <c r="R34" s="102">
        <v>-5.1684000000000001E-2</v>
      </c>
      <c r="S34" s="102">
        <v>-0.14869489999999999</v>
      </c>
      <c r="T34" s="102">
        <v>-9.18268E-2</v>
      </c>
      <c r="U34" s="102">
        <v>-6.0523E-2</v>
      </c>
      <c r="V34" s="102">
        <v>0.1475535</v>
      </c>
      <c r="W34" s="102">
        <v>6.5246899999999997E-2</v>
      </c>
      <c r="X34" s="102">
        <v>-5.9205899999999999E-2</v>
      </c>
      <c r="Y34" s="102">
        <v>-0.25169259999999999</v>
      </c>
      <c r="Z34" s="102">
        <v>1.7204500000000001E-2</v>
      </c>
      <c r="AA34" s="102">
        <v>0.11938360000000001</v>
      </c>
      <c r="AB34" s="102">
        <v>0.1155476</v>
      </c>
      <c r="AC34" s="102">
        <v>-0.126524</v>
      </c>
      <c r="AD34" s="102">
        <v>-4.7163999999999998E-2</v>
      </c>
      <c r="AE34" s="102">
        <v>-0.28089180000000002</v>
      </c>
      <c r="AF34" s="102">
        <v>0.1041174</v>
      </c>
      <c r="AG34" s="102">
        <v>0.25325110000000001</v>
      </c>
      <c r="AH34" s="102">
        <v>1.452108</v>
      </c>
      <c r="AI34" s="102">
        <v>0.9244194</v>
      </c>
      <c r="AJ34" s="102">
        <v>0.57354090000000002</v>
      </c>
      <c r="AK34" s="102">
        <v>0.36829729999999999</v>
      </c>
      <c r="AL34" s="102">
        <v>-0.31124760000000001</v>
      </c>
      <c r="AM34" s="102">
        <v>-0.45809080000000002</v>
      </c>
      <c r="AN34" s="102">
        <v>-0.1147352</v>
      </c>
      <c r="AO34" s="102">
        <v>0.1069449</v>
      </c>
    </row>
    <row r="35" spans="1:41" x14ac:dyDescent="0.2">
      <c r="A35" s="24" t="str">
        <f t="shared" ref="A35:A67" si="1">+CONCATENATE("SS",D35,"-",H35)</f>
        <v>SSC-42949</v>
      </c>
      <c r="B35" s="24" t="s">
        <v>325</v>
      </c>
      <c r="C35" s="24" t="s">
        <v>52</v>
      </c>
      <c r="D35" s="24" t="s">
        <v>330</v>
      </c>
      <c r="E35" s="24" t="s">
        <v>331</v>
      </c>
      <c r="F35" s="24" t="s">
        <v>328</v>
      </c>
      <c r="G35" s="24" t="s">
        <v>332</v>
      </c>
      <c r="H35" s="23">
        <v>42949</v>
      </c>
      <c r="I35" s="24" t="s">
        <v>331</v>
      </c>
      <c r="J35" s="24">
        <v>4475</v>
      </c>
      <c r="K35" s="24" t="s">
        <v>331</v>
      </c>
      <c r="L35" s="24" t="s">
        <v>333</v>
      </c>
      <c r="N35" s="24" t="s">
        <v>334</v>
      </c>
      <c r="O35" s="24">
        <v>17</v>
      </c>
      <c r="P35" s="24">
        <v>20</v>
      </c>
      <c r="Q35" s="102">
        <v>0.89931570000000005</v>
      </c>
      <c r="R35" s="102">
        <v>0.13886219999999999</v>
      </c>
      <c r="S35" s="102">
        <v>3.2772999999999997E-2</v>
      </c>
      <c r="T35" s="102">
        <v>-0.1368982</v>
      </c>
      <c r="U35" s="102">
        <v>-0.10652399999999999</v>
      </c>
      <c r="V35" s="102">
        <v>-6.3018900000000003E-2</v>
      </c>
      <c r="W35" s="102">
        <v>6.1686499999999998E-2</v>
      </c>
      <c r="X35" s="102">
        <v>-8.9623300000000003E-2</v>
      </c>
      <c r="Y35" s="102">
        <v>-0.24331249999999999</v>
      </c>
      <c r="Z35" s="102">
        <v>-0.1130003</v>
      </c>
      <c r="AA35" s="102">
        <v>0.1115956</v>
      </c>
      <c r="AB35" s="102">
        <v>1.7204299999999999E-2</v>
      </c>
      <c r="AC35" s="102">
        <v>-5.2923699999999997E-2</v>
      </c>
      <c r="AD35" s="102">
        <v>-0.40717500000000001</v>
      </c>
      <c r="AE35" s="102">
        <v>-0.40007959999999998</v>
      </c>
      <c r="AF35" s="102">
        <v>0.27631640000000002</v>
      </c>
      <c r="AG35" s="102">
        <v>0.4491735</v>
      </c>
      <c r="AH35" s="102">
        <v>1.6273439999999999</v>
      </c>
      <c r="AI35" s="102">
        <v>1.0315380000000001</v>
      </c>
      <c r="AJ35" s="102">
        <v>0.62825330000000001</v>
      </c>
      <c r="AK35" s="102">
        <v>0.31012709999999999</v>
      </c>
      <c r="AL35" s="102">
        <v>-0.20479620000000001</v>
      </c>
      <c r="AM35" s="102">
        <v>-0.33907749999999998</v>
      </c>
      <c r="AN35" s="102">
        <v>-1.3852400000000001E-2</v>
      </c>
      <c r="AO35" s="102">
        <v>-7.7909300000000001E-2</v>
      </c>
    </row>
    <row r="36" spans="1:41" x14ac:dyDescent="0.2">
      <c r="A36" s="24" t="str">
        <f t="shared" si="1"/>
        <v>SSC-42950</v>
      </c>
      <c r="B36" s="24" t="s">
        <v>325</v>
      </c>
      <c r="C36" s="24" t="s">
        <v>52</v>
      </c>
      <c r="D36" s="24" t="s">
        <v>330</v>
      </c>
      <c r="E36" s="24" t="s">
        <v>331</v>
      </c>
      <c r="F36" s="24" t="s">
        <v>328</v>
      </c>
      <c r="G36" s="24" t="s">
        <v>332</v>
      </c>
      <c r="H36" s="23">
        <v>42950</v>
      </c>
      <c r="I36" s="24" t="s">
        <v>331</v>
      </c>
      <c r="J36" s="24">
        <v>4475</v>
      </c>
      <c r="K36" s="24" t="s">
        <v>331</v>
      </c>
      <c r="L36" s="24" t="s">
        <v>333</v>
      </c>
      <c r="N36" s="24" t="s">
        <v>334</v>
      </c>
      <c r="O36" s="24">
        <v>17</v>
      </c>
      <c r="P36" s="24">
        <v>20</v>
      </c>
      <c r="Q36" s="102">
        <v>1.6503270000000001</v>
      </c>
      <c r="R36" s="102">
        <v>1.5232600000000001E-2</v>
      </c>
      <c r="S36" s="102">
        <v>-2.44196E-2</v>
      </c>
      <c r="T36" s="102">
        <v>1.1531E-3</v>
      </c>
      <c r="U36" s="102">
        <v>5.0647000000000001E-3</v>
      </c>
      <c r="V36" s="102">
        <v>5.2249499999999997E-2</v>
      </c>
      <c r="W36" s="102">
        <v>7.7710600000000005E-2</v>
      </c>
      <c r="X36" s="102">
        <v>-0.1079084</v>
      </c>
      <c r="Y36" s="102">
        <v>-0.40251520000000002</v>
      </c>
      <c r="Z36" s="102">
        <v>5.2247500000000002E-2</v>
      </c>
      <c r="AA36" s="102">
        <v>0.29198770000000002</v>
      </c>
      <c r="AB36" s="102">
        <v>7.2392999999999997E-3</v>
      </c>
      <c r="AC36" s="102">
        <v>-1.48282E-2</v>
      </c>
      <c r="AD36" s="102">
        <v>-0.2527991</v>
      </c>
      <c r="AE36" s="102">
        <v>-1.6147000000000002E-2</v>
      </c>
      <c r="AF36" s="102">
        <v>0.1038534</v>
      </c>
      <c r="AG36" s="102">
        <v>0.2291532</v>
      </c>
      <c r="AH36" s="102">
        <v>1.797115</v>
      </c>
      <c r="AI36" s="102">
        <v>1.89239</v>
      </c>
      <c r="AJ36" s="102">
        <v>1.4745220000000001</v>
      </c>
      <c r="AK36" s="102">
        <v>1.4372799999999999</v>
      </c>
      <c r="AL36" s="102">
        <v>0.15195929999999999</v>
      </c>
      <c r="AM36" s="102">
        <v>-0.16464239999999999</v>
      </c>
      <c r="AN36" s="102">
        <v>-0.26240219999999997</v>
      </c>
      <c r="AO36" s="102">
        <v>-0.12998270000000001</v>
      </c>
    </row>
    <row r="37" spans="1:41" x14ac:dyDescent="0.2">
      <c r="A37" s="24" t="str">
        <f t="shared" si="1"/>
        <v>SSC-42954</v>
      </c>
      <c r="B37" s="24" t="s">
        <v>325</v>
      </c>
      <c r="C37" s="24" t="s">
        <v>52</v>
      </c>
      <c r="D37" s="24" t="s">
        <v>330</v>
      </c>
      <c r="E37" s="24" t="s">
        <v>331</v>
      </c>
      <c r="F37" s="24" t="s">
        <v>328</v>
      </c>
      <c r="G37" s="24" t="s">
        <v>332</v>
      </c>
      <c r="H37" s="23">
        <v>42954</v>
      </c>
      <c r="I37" s="24" t="s">
        <v>331</v>
      </c>
      <c r="J37" s="24">
        <v>4475</v>
      </c>
      <c r="K37" s="24" t="s">
        <v>331</v>
      </c>
      <c r="L37" s="24" t="s">
        <v>333</v>
      </c>
      <c r="N37" s="24" t="s">
        <v>334</v>
      </c>
      <c r="O37" s="24">
        <v>20</v>
      </c>
      <c r="P37" s="24">
        <v>20</v>
      </c>
      <c r="Q37" s="102">
        <v>-6.3028899999999999E-2</v>
      </c>
      <c r="R37" s="102">
        <v>0.1082533</v>
      </c>
      <c r="S37" s="102">
        <v>5.5519699999999998E-2</v>
      </c>
      <c r="T37" s="102">
        <v>-7.4186E-3</v>
      </c>
      <c r="U37" s="102">
        <v>-7.3820399999999994E-2</v>
      </c>
      <c r="V37" s="102">
        <v>1.1379200000000001E-2</v>
      </c>
      <c r="W37" s="102">
        <v>-0.16577320000000001</v>
      </c>
      <c r="X37" s="102">
        <v>-0.18652340000000001</v>
      </c>
      <c r="Y37" s="102">
        <v>-0.62782720000000003</v>
      </c>
      <c r="Z37" s="102">
        <v>-1.09614E-2</v>
      </c>
      <c r="AA37" s="102">
        <v>0.47575410000000001</v>
      </c>
      <c r="AB37" s="102">
        <v>0.58582009999999995</v>
      </c>
      <c r="AC37" s="102">
        <v>8.0347399999999999E-2</v>
      </c>
      <c r="AD37" s="102">
        <v>-0.2478815</v>
      </c>
      <c r="AE37" s="102">
        <v>-0.32641599999999998</v>
      </c>
      <c r="AF37" s="102">
        <v>-0.15885009999999999</v>
      </c>
      <c r="AG37" s="102">
        <v>-0.27674729999999997</v>
      </c>
      <c r="AH37" s="102">
        <v>0.1675595</v>
      </c>
      <c r="AI37" s="102">
        <v>0.12792129999999999</v>
      </c>
      <c r="AJ37" s="102">
        <v>-0.347418</v>
      </c>
      <c r="AK37" s="102">
        <v>-6.3028899999999999E-2</v>
      </c>
      <c r="AL37" s="102">
        <v>-0.25608160000000002</v>
      </c>
      <c r="AM37" s="102">
        <v>-0.39543790000000001</v>
      </c>
      <c r="AN37" s="102">
        <v>-0.19170390000000001</v>
      </c>
      <c r="AO37" s="102">
        <v>-0.1184969</v>
      </c>
    </row>
    <row r="38" spans="1:41" x14ac:dyDescent="0.2">
      <c r="A38" s="24" t="str">
        <f t="shared" si="1"/>
        <v>SSC-42955</v>
      </c>
      <c r="B38" s="24" t="s">
        <v>325</v>
      </c>
      <c r="C38" s="24" t="s">
        <v>52</v>
      </c>
      <c r="D38" s="24" t="s">
        <v>330</v>
      </c>
      <c r="E38" s="24" t="s">
        <v>331</v>
      </c>
      <c r="F38" s="24" t="s">
        <v>328</v>
      </c>
      <c r="G38" s="24" t="s">
        <v>332</v>
      </c>
      <c r="H38" s="23">
        <v>42955</v>
      </c>
      <c r="I38" s="24" t="s">
        <v>331</v>
      </c>
      <c r="J38" s="24">
        <v>4475</v>
      </c>
      <c r="K38" s="24" t="s">
        <v>331</v>
      </c>
      <c r="L38" s="24" t="s">
        <v>333</v>
      </c>
      <c r="N38" s="24" t="s">
        <v>334</v>
      </c>
      <c r="O38" s="24">
        <v>19</v>
      </c>
      <c r="P38" s="24">
        <v>20</v>
      </c>
      <c r="Q38" s="102">
        <v>0.89409760000000005</v>
      </c>
      <c r="R38" s="102">
        <v>-4.4930499999999998E-2</v>
      </c>
      <c r="S38" s="102">
        <v>-7.41227E-2</v>
      </c>
      <c r="T38" s="102">
        <v>-0.1026802</v>
      </c>
      <c r="U38" s="102">
        <v>-0.1224764</v>
      </c>
      <c r="V38" s="102">
        <v>6.0613199999999999E-2</v>
      </c>
      <c r="W38" s="102">
        <v>-0.1078551</v>
      </c>
      <c r="X38" s="102">
        <v>-0.39515030000000001</v>
      </c>
      <c r="Y38" s="102">
        <v>-0.20537530000000001</v>
      </c>
      <c r="Z38" s="102">
        <v>-1.6207300000000001E-2</v>
      </c>
      <c r="AA38" s="102">
        <v>-3.00272E-2</v>
      </c>
      <c r="AB38" s="102">
        <v>0.14296039999999999</v>
      </c>
      <c r="AC38" s="102">
        <v>6.5823900000000005E-2</v>
      </c>
      <c r="AD38" s="102">
        <v>-4.8875099999999998E-2</v>
      </c>
      <c r="AE38" s="102">
        <v>-0.13167809999999999</v>
      </c>
      <c r="AF38" s="102">
        <v>-0.21179120000000001</v>
      </c>
      <c r="AG38" s="102">
        <v>-0.26977020000000002</v>
      </c>
      <c r="AH38" s="102">
        <v>7.30016E-2</v>
      </c>
      <c r="AI38" s="102">
        <v>0.2320141</v>
      </c>
      <c r="AJ38" s="102">
        <v>0.97027260000000004</v>
      </c>
      <c r="AK38" s="102">
        <v>0.81792260000000006</v>
      </c>
      <c r="AL38" s="102">
        <v>3.8089499999999998E-2</v>
      </c>
      <c r="AM38" s="102">
        <v>0.21075430000000001</v>
      </c>
      <c r="AN38" s="102">
        <v>-6.4787600000000001E-2</v>
      </c>
      <c r="AO38" s="102">
        <v>-3.3149999999999998E-3</v>
      </c>
    </row>
    <row r="39" spans="1:41" x14ac:dyDescent="0.2">
      <c r="A39" s="24" t="str">
        <f t="shared" si="1"/>
        <v>SSC-42975</v>
      </c>
      <c r="B39" s="24" t="s">
        <v>325</v>
      </c>
      <c r="C39" s="24" t="s">
        <v>52</v>
      </c>
      <c r="D39" s="24" t="s">
        <v>330</v>
      </c>
      <c r="E39" s="24" t="s">
        <v>331</v>
      </c>
      <c r="F39" s="24" t="s">
        <v>328</v>
      </c>
      <c r="G39" s="24" t="s">
        <v>332</v>
      </c>
      <c r="H39" s="23">
        <v>42975</v>
      </c>
      <c r="I39" s="24" t="s">
        <v>331</v>
      </c>
      <c r="J39" s="24">
        <v>4475</v>
      </c>
      <c r="K39" s="24" t="s">
        <v>331</v>
      </c>
      <c r="L39" s="24" t="s">
        <v>333</v>
      </c>
      <c r="N39" s="24" t="s">
        <v>334</v>
      </c>
      <c r="O39" s="24">
        <v>17</v>
      </c>
      <c r="P39" s="24">
        <v>20</v>
      </c>
      <c r="Q39" s="102">
        <v>1.0565290000000001</v>
      </c>
      <c r="R39" s="102">
        <v>0.1162419</v>
      </c>
      <c r="S39" s="102">
        <v>2.8915400000000001E-2</v>
      </c>
      <c r="T39" s="102">
        <v>-0.1338617</v>
      </c>
      <c r="U39" s="102">
        <v>-3.0011699999999999E-2</v>
      </c>
      <c r="V39" s="102">
        <v>-9.8461599999999996E-2</v>
      </c>
      <c r="W39" s="102">
        <v>0.15449550000000001</v>
      </c>
      <c r="X39" s="102">
        <v>-0.1950229</v>
      </c>
      <c r="Y39" s="102">
        <v>-0.26514939999999998</v>
      </c>
      <c r="Z39" s="102">
        <v>0.16710269999999999</v>
      </c>
      <c r="AA39" s="102">
        <v>-1.6775100000000001E-2</v>
      </c>
      <c r="AB39" s="102">
        <v>0.14116090000000001</v>
      </c>
      <c r="AC39" s="102">
        <v>-0.1576843</v>
      </c>
      <c r="AD39" s="102">
        <v>-0.2060718</v>
      </c>
      <c r="AE39" s="102">
        <v>-0.30642589999999997</v>
      </c>
      <c r="AF39" s="102">
        <v>0.102086</v>
      </c>
      <c r="AG39" s="102">
        <v>0.43211339999999998</v>
      </c>
      <c r="AH39" s="102">
        <v>1.7701370000000001</v>
      </c>
      <c r="AI39" s="102">
        <v>1.280132</v>
      </c>
      <c r="AJ39" s="102">
        <v>0.8177683</v>
      </c>
      <c r="AK39" s="102">
        <v>0.35808099999999998</v>
      </c>
      <c r="AL39" s="102">
        <v>-0.45831769999999999</v>
      </c>
      <c r="AM39" s="102">
        <v>-7.6808100000000004E-2</v>
      </c>
      <c r="AN39" s="102">
        <v>-0.19581029999999999</v>
      </c>
      <c r="AO39" s="102">
        <v>-0.1332209</v>
      </c>
    </row>
    <row r="40" spans="1:41" x14ac:dyDescent="0.2">
      <c r="A40" s="24" t="str">
        <f t="shared" si="1"/>
        <v>SSC-42976</v>
      </c>
      <c r="B40" s="24" t="s">
        <v>325</v>
      </c>
      <c r="C40" s="24" t="s">
        <v>52</v>
      </c>
      <c r="D40" s="24" t="s">
        <v>330</v>
      </c>
      <c r="E40" s="24" t="s">
        <v>331</v>
      </c>
      <c r="F40" s="24" t="s">
        <v>328</v>
      </c>
      <c r="G40" s="24" t="s">
        <v>332</v>
      </c>
      <c r="H40" s="23">
        <v>42976</v>
      </c>
      <c r="I40" s="24" t="s">
        <v>331</v>
      </c>
      <c r="J40" s="24">
        <v>4475</v>
      </c>
      <c r="K40" s="24" t="s">
        <v>331</v>
      </c>
      <c r="L40" s="24" t="s">
        <v>333</v>
      </c>
      <c r="N40" s="24" t="s">
        <v>334</v>
      </c>
      <c r="O40" s="24">
        <v>18</v>
      </c>
      <c r="P40" s="24">
        <v>21</v>
      </c>
      <c r="Q40" s="102">
        <v>-7.5395000000000002E-3</v>
      </c>
      <c r="R40" s="102">
        <v>-2.0619999999999999E-2</v>
      </c>
      <c r="S40" s="102">
        <v>-2.52719E-2</v>
      </c>
      <c r="T40" s="102">
        <v>-4.4092300000000001E-2</v>
      </c>
      <c r="U40" s="102">
        <v>9.1053999999999996E-2</v>
      </c>
      <c r="V40" s="102">
        <v>-1.10965E-2</v>
      </c>
      <c r="W40" s="102">
        <v>-7.5256699999999996E-2</v>
      </c>
      <c r="X40" s="102">
        <v>-0.20020679999999999</v>
      </c>
      <c r="Y40" s="102">
        <v>-0.2059346</v>
      </c>
      <c r="Z40" s="102">
        <v>6.6948499999999994E-2</v>
      </c>
      <c r="AA40" s="102">
        <v>4.3358099999999997E-2</v>
      </c>
      <c r="AB40" s="102">
        <v>0.23664769999999999</v>
      </c>
      <c r="AC40" s="102">
        <v>1.9879999999999998E-2</v>
      </c>
      <c r="AD40" s="102">
        <v>-0.2957574</v>
      </c>
      <c r="AE40" s="102">
        <v>-0.20809910000000001</v>
      </c>
      <c r="AF40" s="102">
        <v>5.1910000000000003E-3</v>
      </c>
      <c r="AG40" s="102">
        <v>-1.9442399999999999E-2</v>
      </c>
      <c r="AH40" s="102">
        <v>-0.1674226</v>
      </c>
      <c r="AI40" s="102">
        <v>0.2431865</v>
      </c>
      <c r="AJ40" s="102">
        <v>-7.8117000000000004E-3</v>
      </c>
      <c r="AK40" s="102">
        <v>-0.19470999999999999</v>
      </c>
      <c r="AL40" s="102">
        <v>-7.0822899999999994E-2</v>
      </c>
      <c r="AM40" s="102">
        <v>-0.342667</v>
      </c>
      <c r="AN40" s="102">
        <v>-0.13189670000000001</v>
      </c>
      <c r="AO40" s="102">
        <v>-0.31738620000000001</v>
      </c>
    </row>
    <row r="41" spans="1:41" x14ac:dyDescent="0.2">
      <c r="A41" s="24" t="str">
        <f t="shared" si="1"/>
        <v>SSC-42978</v>
      </c>
      <c r="B41" s="24" t="s">
        <v>325</v>
      </c>
      <c r="C41" s="24" t="s">
        <v>52</v>
      </c>
      <c r="D41" s="24" t="s">
        <v>330</v>
      </c>
      <c r="E41" s="24" t="s">
        <v>331</v>
      </c>
      <c r="F41" s="24" t="s">
        <v>328</v>
      </c>
      <c r="G41" s="24" t="s">
        <v>332</v>
      </c>
      <c r="H41" s="23">
        <v>42978</v>
      </c>
      <c r="I41" s="24" t="s">
        <v>331</v>
      </c>
      <c r="J41" s="24">
        <v>4475</v>
      </c>
      <c r="K41" s="24" t="s">
        <v>331</v>
      </c>
      <c r="L41" s="24" t="s">
        <v>333</v>
      </c>
      <c r="N41" s="24" t="s">
        <v>334</v>
      </c>
      <c r="O41" s="24">
        <v>17</v>
      </c>
      <c r="P41" s="24">
        <v>20</v>
      </c>
      <c r="Q41" s="102">
        <v>1.146658</v>
      </c>
      <c r="R41" s="102">
        <v>-0.21229010000000001</v>
      </c>
      <c r="S41" s="102">
        <v>-0.2388691</v>
      </c>
      <c r="T41" s="102">
        <v>-0.1086741</v>
      </c>
      <c r="U41" s="102">
        <v>-0.1082717</v>
      </c>
      <c r="V41" s="102">
        <v>-0.12205820000000001</v>
      </c>
      <c r="W41" s="102">
        <v>-0.14048050000000001</v>
      </c>
      <c r="X41" s="102">
        <v>-0.2991972</v>
      </c>
      <c r="Y41" s="102">
        <v>-0.31233480000000002</v>
      </c>
      <c r="Z41" s="102">
        <v>3.4210400000000002E-2</v>
      </c>
      <c r="AA41" s="102">
        <v>-0.21474589999999999</v>
      </c>
      <c r="AB41" s="102">
        <v>-0.1212081</v>
      </c>
      <c r="AC41" s="102">
        <v>4.3069999999999997E-2</v>
      </c>
      <c r="AD41" s="102">
        <v>-6.8164299999999997E-2</v>
      </c>
      <c r="AE41" s="102">
        <v>-0.1174888</v>
      </c>
      <c r="AF41" s="102">
        <v>-5.3479E-3</v>
      </c>
      <c r="AG41" s="102">
        <v>-4.86667E-2</v>
      </c>
      <c r="AH41" s="102">
        <v>1.490148</v>
      </c>
      <c r="AI41" s="102">
        <v>1.236872</v>
      </c>
      <c r="AJ41" s="102">
        <v>0.91946430000000001</v>
      </c>
      <c r="AK41" s="102">
        <v>0.94014690000000001</v>
      </c>
      <c r="AL41" s="102">
        <v>-0.52950719999999996</v>
      </c>
      <c r="AM41" s="102">
        <v>-0.49443979999999998</v>
      </c>
      <c r="AN41" s="102">
        <v>-0.12749550000000001</v>
      </c>
      <c r="AO41" s="102">
        <v>-0.33555010000000002</v>
      </c>
    </row>
    <row r="42" spans="1:41" x14ac:dyDescent="0.2">
      <c r="A42" s="24" t="str">
        <f t="shared" si="1"/>
        <v>SSC-42979</v>
      </c>
      <c r="B42" s="24" t="s">
        <v>325</v>
      </c>
      <c r="C42" s="24" t="s">
        <v>52</v>
      </c>
      <c r="D42" s="24" t="s">
        <v>330</v>
      </c>
      <c r="E42" s="24" t="s">
        <v>331</v>
      </c>
      <c r="F42" s="24" t="s">
        <v>328</v>
      </c>
      <c r="G42" s="24" t="s">
        <v>332</v>
      </c>
      <c r="H42" s="23">
        <v>42979</v>
      </c>
      <c r="I42" s="24" t="s">
        <v>331</v>
      </c>
      <c r="J42" s="24">
        <v>4475</v>
      </c>
      <c r="K42" s="24" t="s">
        <v>331</v>
      </c>
      <c r="L42" s="24" t="s">
        <v>333</v>
      </c>
      <c r="N42" s="24" t="s">
        <v>334</v>
      </c>
      <c r="O42" s="24">
        <v>17</v>
      </c>
      <c r="P42" s="24">
        <v>20</v>
      </c>
      <c r="Q42" s="102">
        <v>0.66073999999999999</v>
      </c>
      <c r="R42" s="102">
        <v>-0.1453702</v>
      </c>
      <c r="S42" s="102">
        <v>-0.1010247</v>
      </c>
      <c r="T42" s="102">
        <v>-0.17636479999999999</v>
      </c>
      <c r="U42" s="102">
        <v>-0.20573830000000001</v>
      </c>
      <c r="V42" s="102">
        <v>-7.3477999999999998E-3</v>
      </c>
      <c r="W42" s="102">
        <v>-2.7750799999999999E-2</v>
      </c>
      <c r="X42" s="102">
        <v>-6.2479699999999999E-2</v>
      </c>
      <c r="Y42" s="102">
        <v>-0.2057129</v>
      </c>
      <c r="Z42" s="102">
        <v>6.1520600000000002E-2</v>
      </c>
      <c r="AA42" s="102">
        <v>-0.19005549999999999</v>
      </c>
      <c r="AB42" s="102">
        <v>-0.14178080000000001</v>
      </c>
      <c r="AC42" s="102">
        <v>9.9612400000000004E-2</v>
      </c>
      <c r="AD42" s="102">
        <v>-0.16618859999999999</v>
      </c>
      <c r="AE42" s="102">
        <v>0.1217787</v>
      </c>
      <c r="AF42" s="102">
        <v>1.12928E-2</v>
      </c>
      <c r="AG42" s="102">
        <v>-0.15919559999999999</v>
      </c>
      <c r="AH42" s="102">
        <v>0.62924179999999996</v>
      </c>
      <c r="AI42" s="102">
        <v>0.57904420000000001</v>
      </c>
      <c r="AJ42" s="102">
        <v>0.67634519999999998</v>
      </c>
      <c r="AK42" s="102">
        <v>0.75832889999999997</v>
      </c>
      <c r="AL42" s="102">
        <v>-0.4699854</v>
      </c>
      <c r="AM42" s="102">
        <v>-0.71884879999999995</v>
      </c>
      <c r="AN42" s="102">
        <v>-0.19763890000000001</v>
      </c>
      <c r="AO42" s="102">
        <v>-0.16173219999999999</v>
      </c>
    </row>
    <row r="43" spans="1:41" x14ac:dyDescent="0.2">
      <c r="A43" s="24" t="str">
        <f t="shared" si="1"/>
        <v>SSC-42980</v>
      </c>
      <c r="B43" s="24" t="s">
        <v>325</v>
      </c>
      <c r="C43" s="24" t="s">
        <v>52</v>
      </c>
      <c r="D43" s="24" t="s">
        <v>330</v>
      </c>
      <c r="E43" s="24" t="s">
        <v>331</v>
      </c>
      <c r="F43" s="24" t="s">
        <v>328</v>
      </c>
      <c r="G43" s="24" t="s">
        <v>332</v>
      </c>
      <c r="H43" s="23">
        <v>42980</v>
      </c>
      <c r="I43" s="24" t="s">
        <v>331</v>
      </c>
      <c r="J43" s="24">
        <v>4475</v>
      </c>
      <c r="K43" s="24" t="s">
        <v>331</v>
      </c>
      <c r="L43" s="24" t="s">
        <v>333</v>
      </c>
      <c r="N43" s="24" t="s">
        <v>334</v>
      </c>
      <c r="O43" s="24">
        <v>18</v>
      </c>
      <c r="P43" s="24">
        <v>21</v>
      </c>
      <c r="Q43" s="102">
        <v>0.90328280000000005</v>
      </c>
      <c r="R43" s="102">
        <v>-0.37023030000000001</v>
      </c>
      <c r="S43" s="102">
        <v>-0.33353179999999999</v>
      </c>
      <c r="T43" s="102">
        <v>0.15243780000000001</v>
      </c>
      <c r="U43" s="102">
        <v>0.20316339999999999</v>
      </c>
      <c r="V43" s="102">
        <v>0.1480223</v>
      </c>
      <c r="W43" s="102">
        <v>0.1404965</v>
      </c>
      <c r="X43" s="102">
        <v>-0.1209673</v>
      </c>
      <c r="Y43" s="102">
        <v>-9.9533200000000002E-2</v>
      </c>
      <c r="Z43" s="102">
        <v>-2.7532399999999999E-2</v>
      </c>
      <c r="AA43" s="102">
        <v>7.1760699999999997E-2</v>
      </c>
      <c r="AB43" s="102">
        <v>-0.2176273</v>
      </c>
      <c r="AC43" s="102">
        <v>4.8546100000000002E-2</v>
      </c>
      <c r="AD43" s="102">
        <v>0.1661231</v>
      </c>
      <c r="AE43" s="102">
        <v>-0.12079860000000001</v>
      </c>
      <c r="AF43" s="102">
        <v>2.0190900000000001E-2</v>
      </c>
      <c r="AG43" s="102">
        <v>8.6469599999999994E-2</v>
      </c>
      <c r="AH43" s="102">
        <v>3.1795999999999998E-2</v>
      </c>
      <c r="AI43" s="102">
        <v>1.055067</v>
      </c>
      <c r="AJ43" s="102">
        <v>0.96425439999999996</v>
      </c>
      <c r="AK43" s="102">
        <v>1.0754490000000001</v>
      </c>
      <c r="AL43" s="102">
        <v>0.51836130000000002</v>
      </c>
      <c r="AM43" s="102">
        <v>-0.65157240000000005</v>
      </c>
      <c r="AN43" s="102">
        <v>-4.3625499999999998E-2</v>
      </c>
      <c r="AO43" s="102">
        <v>2.81456E-2</v>
      </c>
    </row>
    <row r="44" spans="1:41" x14ac:dyDescent="0.2">
      <c r="A44" s="24" t="str">
        <f t="shared" si="1"/>
        <v>SSC-42983</v>
      </c>
      <c r="B44" s="24" t="s">
        <v>325</v>
      </c>
      <c r="C44" s="24" t="s">
        <v>52</v>
      </c>
      <c r="D44" s="24" t="s">
        <v>330</v>
      </c>
      <c r="E44" s="24" t="s">
        <v>331</v>
      </c>
      <c r="F44" s="24" t="s">
        <v>328</v>
      </c>
      <c r="G44" s="24" t="s">
        <v>332</v>
      </c>
      <c r="H44" s="23">
        <v>42983</v>
      </c>
      <c r="I44" s="24" t="s">
        <v>331</v>
      </c>
      <c r="J44" s="24">
        <v>4475</v>
      </c>
      <c r="K44" s="24" t="s">
        <v>331</v>
      </c>
      <c r="L44" s="24" t="s">
        <v>333</v>
      </c>
      <c r="N44" s="24" t="s">
        <v>334</v>
      </c>
      <c r="O44" s="24">
        <v>18</v>
      </c>
      <c r="P44" s="24">
        <v>20</v>
      </c>
      <c r="Q44" s="102">
        <v>0.21920880000000001</v>
      </c>
      <c r="R44" s="102">
        <v>0.18750320000000001</v>
      </c>
      <c r="S44" s="102">
        <v>0.13078609999999999</v>
      </c>
      <c r="T44" s="102">
        <v>4.1666599999999998E-2</v>
      </c>
      <c r="U44" s="102">
        <v>-4.7599900000000001E-2</v>
      </c>
      <c r="V44" s="102">
        <v>-0.1061667</v>
      </c>
      <c r="W44" s="102">
        <v>-0.2084984</v>
      </c>
      <c r="X44" s="102">
        <v>-0.29327350000000002</v>
      </c>
      <c r="Y44" s="102">
        <v>-0.3581297</v>
      </c>
      <c r="Z44" s="102">
        <v>-2.6708699999999998E-2</v>
      </c>
      <c r="AA44" s="102">
        <v>0.21249190000000001</v>
      </c>
      <c r="AB44" s="102">
        <v>2.8253799999999999E-2</v>
      </c>
      <c r="AC44" s="102">
        <v>2.2227899999999998E-2</v>
      </c>
      <c r="AD44" s="102">
        <v>-7.5295899999999999E-2</v>
      </c>
      <c r="AE44" s="102">
        <v>-0.41022829999999999</v>
      </c>
      <c r="AF44" s="102">
        <v>-0.2434886</v>
      </c>
      <c r="AG44" s="102">
        <v>0.1633587</v>
      </c>
      <c r="AH44" s="102">
        <v>0.39561679999999999</v>
      </c>
      <c r="AI44" s="102">
        <v>0.87498069999999994</v>
      </c>
      <c r="AJ44" s="102">
        <v>0.2027322</v>
      </c>
      <c r="AK44" s="102">
        <v>-0.42008649999999997</v>
      </c>
      <c r="AL44" s="102">
        <v>-0.86888969999999999</v>
      </c>
      <c r="AM44" s="102">
        <v>-0.2662503</v>
      </c>
      <c r="AN44" s="102">
        <v>-0.27646100000000001</v>
      </c>
      <c r="AO44" s="102">
        <v>-0.27224169999999998</v>
      </c>
    </row>
    <row r="45" spans="1:41" x14ac:dyDescent="0.2">
      <c r="A45" s="24" t="str">
        <f t="shared" si="1"/>
        <v>SSC-42989</v>
      </c>
      <c r="B45" s="24" t="s">
        <v>325</v>
      </c>
      <c r="C45" s="24" t="s">
        <v>52</v>
      </c>
      <c r="D45" s="24" t="s">
        <v>330</v>
      </c>
      <c r="E45" s="24" t="s">
        <v>331</v>
      </c>
      <c r="F45" s="24" t="s">
        <v>328</v>
      </c>
      <c r="G45" s="24" t="s">
        <v>332</v>
      </c>
      <c r="H45" s="23">
        <v>42989</v>
      </c>
      <c r="I45" s="24" t="s">
        <v>331</v>
      </c>
      <c r="J45" s="24">
        <v>4475</v>
      </c>
      <c r="K45" s="24" t="s">
        <v>331</v>
      </c>
      <c r="L45" s="24" t="s">
        <v>333</v>
      </c>
      <c r="N45" s="24" t="s">
        <v>334</v>
      </c>
      <c r="O45" s="24">
        <v>18</v>
      </c>
      <c r="P45" s="24">
        <v>21</v>
      </c>
      <c r="Q45" s="102">
        <v>0.34510010000000002</v>
      </c>
      <c r="R45" s="102">
        <v>-1.7253000000000001E-2</v>
      </c>
      <c r="S45" s="102">
        <v>-0.1088209</v>
      </c>
      <c r="T45" s="102">
        <v>-0.1099294</v>
      </c>
      <c r="U45" s="102">
        <v>-9.8722599999999994E-2</v>
      </c>
      <c r="V45" s="102">
        <v>0.12842799999999999</v>
      </c>
      <c r="W45" s="102">
        <v>0.1035451</v>
      </c>
      <c r="X45" s="102">
        <v>-0.12714420000000001</v>
      </c>
      <c r="Y45" s="102">
        <v>-0.25877060000000002</v>
      </c>
      <c r="Z45" s="102">
        <v>-0.1165831</v>
      </c>
      <c r="AA45" s="102">
        <v>0.19944400000000001</v>
      </c>
      <c r="AB45" s="102">
        <v>0.35492570000000001</v>
      </c>
      <c r="AC45" s="102">
        <v>-0.1189052</v>
      </c>
      <c r="AD45" s="102">
        <v>-0.28887109999999999</v>
      </c>
      <c r="AE45" s="102">
        <v>-0.31382450000000001</v>
      </c>
      <c r="AF45" s="102">
        <v>-0.24149080000000001</v>
      </c>
      <c r="AG45" s="102">
        <v>0.17314660000000001</v>
      </c>
      <c r="AH45" s="102">
        <v>0.27017010000000002</v>
      </c>
      <c r="AI45" s="102">
        <v>1.035258</v>
      </c>
      <c r="AJ45" s="102">
        <v>0.1533446</v>
      </c>
      <c r="AK45" s="102">
        <v>8.9432499999999998E-2</v>
      </c>
      <c r="AL45" s="102">
        <v>0.1023655</v>
      </c>
      <c r="AM45" s="102">
        <v>-0.17385349999999999</v>
      </c>
      <c r="AN45" s="102">
        <v>-6.0575999999999998E-2</v>
      </c>
      <c r="AO45" s="102">
        <v>-9.6946400000000002E-2</v>
      </c>
    </row>
    <row r="46" spans="1:41" x14ac:dyDescent="0.2">
      <c r="A46" s="24" t="str">
        <f t="shared" si="1"/>
        <v>SSC-42990</v>
      </c>
      <c r="B46" s="24" t="s">
        <v>325</v>
      </c>
      <c r="C46" s="24" t="s">
        <v>52</v>
      </c>
      <c r="D46" s="24" t="s">
        <v>330</v>
      </c>
      <c r="E46" s="24" t="s">
        <v>331</v>
      </c>
      <c r="F46" s="24" t="s">
        <v>328</v>
      </c>
      <c r="G46" s="24" t="s">
        <v>332</v>
      </c>
      <c r="H46" s="23">
        <v>42990</v>
      </c>
      <c r="I46" s="24" t="s">
        <v>331</v>
      </c>
      <c r="J46" s="24">
        <v>4475</v>
      </c>
      <c r="K46" s="24" t="s">
        <v>331</v>
      </c>
      <c r="L46" s="24" t="s">
        <v>333</v>
      </c>
      <c r="N46" s="24" t="s">
        <v>334</v>
      </c>
      <c r="O46" s="24">
        <v>18</v>
      </c>
      <c r="P46" s="24">
        <v>21</v>
      </c>
      <c r="Q46" s="102">
        <v>7.1240600000000001E-2</v>
      </c>
      <c r="R46" s="102">
        <v>-0.1157377</v>
      </c>
      <c r="S46" s="102">
        <v>-0.1015334</v>
      </c>
      <c r="T46" s="102">
        <v>-3.27116E-2</v>
      </c>
      <c r="U46" s="102">
        <v>-2.26419E-2</v>
      </c>
      <c r="V46" s="102">
        <v>0.1576157</v>
      </c>
      <c r="W46" s="102">
        <v>-5.7803999999999998E-3</v>
      </c>
      <c r="X46" s="102">
        <v>-0.18068970000000001</v>
      </c>
      <c r="Y46" s="102">
        <v>-6.6759399999999997E-2</v>
      </c>
      <c r="Z46" s="102">
        <v>-0.15066660000000001</v>
      </c>
      <c r="AA46" s="102">
        <v>1.81897E-2</v>
      </c>
      <c r="AB46" s="102">
        <v>0.37048569999999997</v>
      </c>
      <c r="AC46" s="102">
        <v>-0.28570679999999998</v>
      </c>
      <c r="AD46" s="102">
        <v>-0.1666695</v>
      </c>
      <c r="AE46" s="102">
        <v>-0.23607520000000001</v>
      </c>
      <c r="AF46" s="102">
        <v>-0.27057720000000002</v>
      </c>
      <c r="AG46" s="102">
        <v>-2.801E-2</v>
      </c>
      <c r="AH46" s="102">
        <v>0.27325470000000002</v>
      </c>
      <c r="AI46" s="102">
        <v>0.81826929999999998</v>
      </c>
      <c r="AJ46" s="102">
        <v>-0.15280969999999999</v>
      </c>
      <c r="AK46" s="102">
        <v>-0.1988502</v>
      </c>
      <c r="AL46" s="102">
        <v>-0.181647</v>
      </c>
      <c r="AM46" s="102">
        <v>-0.3562419</v>
      </c>
      <c r="AN46" s="102">
        <v>-8.2970699999999994E-2</v>
      </c>
      <c r="AO46" s="102">
        <v>-7.3876000000000002E-3</v>
      </c>
    </row>
    <row r="47" spans="1:41" x14ac:dyDescent="0.2">
      <c r="A47" s="24" t="str">
        <f t="shared" si="1"/>
        <v>SSC-43003</v>
      </c>
      <c r="B47" s="24" t="s">
        <v>325</v>
      </c>
      <c r="C47" s="24" t="s">
        <v>52</v>
      </c>
      <c r="D47" s="24" t="s">
        <v>330</v>
      </c>
      <c r="E47" s="24" t="s">
        <v>331</v>
      </c>
      <c r="F47" s="24" t="s">
        <v>328</v>
      </c>
      <c r="G47" s="24" t="s">
        <v>332</v>
      </c>
      <c r="H47" s="23">
        <v>43003</v>
      </c>
      <c r="I47" s="24" t="s">
        <v>331</v>
      </c>
      <c r="J47" s="24">
        <v>4475</v>
      </c>
      <c r="K47" s="24" t="s">
        <v>331</v>
      </c>
      <c r="L47" s="24" t="s">
        <v>333</v>
      </c>
      <c r="N47" s="24" t="s">
        <v>334</v>
      </c>
      <c r="O47" s="24">
        <v>18</v>
      </c>
      <c r="P47" s="24">
        <v>21</v>
      </c>
      <c r="Q47" s="102">
        <v>-0.15629799999999999</v>
      </c>
      <c r="R47" s="102">
        <v>-2.5656700000000001E-2</v>
      </c>
      <c r="S47" s="102">
        <v>1.8964600000000002E-2</v>
      </c>
      <c r="T47" s="102">
        <v>3.92355E-2</v>
      </c>
      <c r="U47" s="102">
        <v>9.2611899999999997E-2</v>
      </c>
      <c r="V47" s="102">
        <v>4.8384000000000003E-2</v>
      </c>
      <c r="W47" s="102">
        <v>3.0695400000000001E-2</v>
      </c>
      <c r="X47" s="102">
        <v>-0.15276290000000001</v>
      </c>
      <c r="Y47" s="102">
        <v>-0.30867129999999998</v>
      </c>
      <c r="Z47" s="102">
        <v>4.1543400000000001E-2</v>
      </c>
      <c r="AA47" s="102">
        <v>0.16314680000000001</v>
      </c>
      <c r="AB47" s="102">
        <v>0.17002719999999999</v>
      </c>
      <c r="AC47" s="102">
        <v>6.10249E-2</v>
      </c>
      <c r="AD47" s="102">
        <v>-0.2259959</v>
      </c>
      <c r="AE47" s="102">
        <v>-0.1066097</v>
      </c>
      <c r="AF47" s="102">
        <v>-0.18848329999999999</v>
      </c>
      <c r="AG47" s="102">
        <v>-6.2923999999999994E-2</v>
      </c>
      <c r="AH47" s="102">
        <v>0.26882679999999998</v>
      </c>
      <c r="AI47" s="102">
        <v>0.51027610000000001</v>
      </c>
      <c r="AJ47" s="102">
        <v>-0.22250220000000001</v>
      </c>
      <c r="AK47" s="102">
        <v>-0.38947019999999999</v>
      </c>
      <c r="AL47" s="102">
        <v>-0.52349559999999995</v>
      </c>
      <c r="AM47" s="102">
        <v>-0.46530519999999997</v>
      </c>
      <c r="AN47" s="102">
        <v>-0.25517659999999998</v>
      </c>
      <c r="AO47" s="102">
        <v>-0.1532336</v>
      </c>
    </row>
    <row r="48" spans="1:41" x14ac:dyDescent="0.2">
      <c r="A48" s="24" t="str">
        <f t="shared" si="1"/>
        <v>SSC-43004</v>
      </c>
      <c r="B48" s="24" t="s">
        <v>325</v>
      </c>
      <c r="C48" s="24" t="s">
        <v>52</v>
      </c>
      <c r="D48" s="24" t="s">
        <v>330</v>
      </c>
      <c r="E48" s="24" t="s">
        <v>331</v>
      </c>
      <c r="F48" s="24" t="s">
        <v>328</v>
      </c>
      <c r="G48" s="24" t="s">
        <v>332</v>
      </c>
      <c r="H48" s="23">
        <v>43004</v>
      </c>
      <c r="I48" s="24" t="s">
        <v>331</v>
      </c>
      <c r="J48" s="24">
        <v>4475</v>
      </c>
      <c r="K48" s="24" t="s">
        <v>331</v>
      </c>
      <c r="L48" s="24" t="s">
        <v>333</v>
      </c>
      <c r="N48" s="24" t="s">
        <v>334</v>
      </c>
      <c r="O48" s="24">
        <v>18</v>
      </c>
      <c r="P48" s="24">
        <v>21</v>
      </c>
      <c r="Q48" s="102">
        <v>0.42340949999999999</v>
      </c>
      <c r="R48" s="102">
        <v>-5.241E-3</v>
      </c>
      <c r="S48" s="102">
        <v>-6.1381100000000001E-2</v>
      </c>
      <c r="T48" s="102">
        <v>0.3209458</v>
      </c>
      <c r="U48" s="102">
        <v>5.75979E-2</v>
      </c>
      <c r="V48" s="102">
        <v>9.6722000000000006E-3</v>
      </c>
      <c r="W48" s="102">
        <v>-0.2548416</v>
      </c>
      <c r="X48" s="102">
        <v>-8.9832499999999996E-2</v>
      </c>
      <c r="Y48" s="102">
        <v>-0.20758070000000001</v>
      </c>
      <c r="Z48" s="102">
        <v>1.5960999999999999E-2</v>
      </c>
      <c r="AA48" s="102">
        <v>0.1321437</v>
      </c>
      <c r="AB48" s="102">
        <v>0.23231109999999999</v>
      </c>
      <c r="AC48" s="102">
        <v>-5.40893E-2</v>
      </c>
      <c r="AD48" s="102">
        <v>-0.15615109999999999</v>
      </c>
      <c r="AE48" s="102">
        <v>-0.30787249999999999</v>
      </c>
      <c r="AF48" s="102">
        <v>-0.19212019999999999</v>
      </c>
      <c r="AG48" s="102">
        <v>6.5387200000000006E-2</v>
      </c>
      <c r="AH48" s="102">
        <v>0.46248929999999999</v>
      </c>
      <c r="AI48" s="102">
        <v>0.93796520000000005</v>
      </c>
      <c r="AJ48" s="102">
        <v>0.31873000000000001</v>
      </c>
      <c r="AK48" s="102">
        <v>0.40670210000000001</v>
      </c>
      <c r="AL48" s="102">
        <v>3.0240699999999999E-2</v>
      </c>
      <c r="AM48" s="102">
        <v>-6.9833000000000006E-2</v>
      </c>
      <c r="AN48" s="102">
        <v>0.107434</v>
      </c>
      <c r="AO48" s="102">
        <v>0.22954840000000001</v>
      </c>
    </row>
    <row r="49" spans="1:41" x14ac:dyDescent="0.2">
      <c r="A49" s="24" t="str">
        <f t="shared" si="1"/>
        <v>SSC-43006</v>
      </c>
      <c r="B49" s="24" t="s">
        <v>325</v>
      </c>
      <c r="C49" s="24" t="s">
        <v>52</v>
      </c>
      <c r="D49" s="24" t="s">
        <v>330</v>
      </c>
      <c r="E49" s="24" t="s">
        <v>331</v>
      </c>
      <c r="F49" s="24" t="s">
        <v>328</v>
      </c>
      <c r="G49" s="24" t="s">
        <v>332</v>
      </c>
      <c r="H49" s="23">
        <v>43006</v>
      </c>
      <c r="I49" s="24" t="s">
        <v>331</v>
      </c>
      <c r="J49" s="24">
        <v>4475</v>
      </c>
      <c r="K49" s="24" t="s">
        <v>331</v>
      </c>
      <c r="L49" s="24" t="s">
        <v>333</v>
      </c>
      <c r="N49" s="24" t="s">
        <v>334</v>
      </c>
      <c r="O49" s="24">
        <v>18</v>
      </c>
      <c r="P49" s="24">
        <v>21</v>
      </c>
      <c r="Q49" s="102">
        <v>5.4610199999999998E-2</v>
      </c>
      <c r="R49" s="102">
        <v>0.28510449999999998</v>
      </c>
      <c r="S49" s="102">
        <v>0.15255750000000001</v>
      </c>
      <c r="T49" s="102">
        <v>0.2057649</v>
      </c>
      <c r="U49" s="102">
        <v>0.2251677</v>
      </c>
      <c r="V49" s="102">
        <v>-0.11015460000000001</v>
      </c>
      <c r="W49" s="102">
        <v>-0.23583899999999999</v>
      </c>
      <c r="X49" s="102">
        <v>-0.14590639999999999</v>
      </c>
      <c r="Y49" s="102">
        <v>-0.37982359999999998</v>
      </c>
      <c r="Z49" s="102">
        <v>5.8035799999999998E-2</v>
      </c>
      <c r="AA49" s="102">
        <v>0.28062799999999999</v>
      </c>
      <c r="AB49" s="102">
        <v>6.9052199999999994E-2</v>
      </c>
      <c r="AC49" s="102">
        <v>-0.1214826</v>
      </c>
      <c r="AD49" s="102">
        <v>2.5862300000000001E-2</v>
      </c>
      <c r="AE49" s="102">
        <v>3.2704799999999999E-2</v>
      </c>
      <c r="AF49" s="102">
        <v>4.83694E-2</v>
      </c>
      <c r="AG49" s="102">
        <v>4.8453599999999999E-2</v>
      </c>
      <c r="AH49" s="102">
        <v>-0.30999450000000001</v>
      </c>
      <c r="AI49" s="102">
        <v>0.17578269999999999</v>
      </c>
      <c r="AJ49" s="102">
        <v>-3.1348500000000001E-2</v>
      </c>
      <c r="AK49" s="102">
        <v>2.1259299999999998E-2</v>
      </c>
      <c r="AL49" s="102">
        <v>5.27474E-2</v>
      </c>
      <c r="AM49" s="102">
        <v>-0.41656860000000001</v>
      </c>
      <c r="AN49" s="102">
        <v>-0.1968154</v>
      </c>
      <c r="AO49" s="102">
        <v>-0.21581790000000001</v>
      </c>
    </row>
    <row r="50" spans="1:41" x14ac:dyDescent="0.2">
      <c r="A50" s="24" t="str">
        <f t="shared" si="1"/>
        <v>SSC-43032</v>
      </c>
      <c r="B50" s="24" t="s">
        <v>325</v>
      </c>
      <c r="C50" s="24" t="s">
        <v>52</v>
      </c>
      <c r="D50" s="24" t="s">
        <v>330</v>
      </c>
      <c r="E50" s="24" t="s">
        <v>331</v>
      </c>
      <c r="F50" s="24" t="s">
        <v>328</v>
      </c>
      <c r="G50" s="24" t="s">
        <v>332</v>
      </c>
      <c r="H50" s="23">
        <v>43032</v>
      </c>
      <c r="I50" s="24" t="s">
        <v>331</v>
      </c>
      <c r="J50" s="24">
        <v>4475</v>
      </c>
      <c r="K50" s="24" t="s">
        <v>331</v>
      </c>
      <c r="L50" s="24" t="s">
        <v>333</v>
      </c>
      <c r="N50" s="24" t="s">
        <v>334</v>
      </c>
      <c r="O50" s="24">
        <v>16</v>
      </c>
      <c r="P50" s="24">
        <v>17</v>
      </c>
      <c r="Q50" s="102">
        <v>1.486499</v>
      </c>
      <c r="R50" s="102">
        <v>-9.4949800000000001E-2</v>
      </c>
      <c r="S50" s="102">
        <v>-3.7739500000000002E-2</v>
      </c>
      <c r="T50" s="102">
        <v>8.3000199999999996E-2</v>
      </c>
      <c r="U50" s="102">
        <v>3.6402700000000003E-2</v>
      </c>
      <c r="V50" s="102">
        <v>-8.2107299999999994E-2</v>
      </c>
      <c r="W50" s="102">
        <v>-0.12931680000000001</v>
      </c>
      <c r="X50" s="102">
        <v>0.1557991</v>
      </c>
      <c r="Y50" s="102">
        <v>6.5437999999999998E-3</v>
      </c>
      <c r="Z50" s="102">
        <v>-9.6067899999999998E-2</v>
      </c>
      <c r="AA50" s="102">
        <v>5.2735499999999998E-2</v>
      </c>
      <c r="AB50" s="102">
        <v>-7.7099999999999995E-15</v>
      </c>
      <c r="AC50" s="102">
        <v>9.6388199999999993E-2</v>
      </c>
      <c r="AD50" s="102">
        <v>-2.9339000000000001E-3</v>
      </c>
      <c r="AE50" s="102">
        <v>-8.3432699999999999E-2</v>
      </c>
      <c r="AF50" s="102">
        <v>2.1413499999999999E-2</v>
      </c>
      <c r="AG50" s="102">
        <v>1.5444340000000001</v>
      </c>
      <c r="AH50" s="102">
        <v>1.4285639999999999</v>
      </c>
      <c r="AI50" s="102">
        <v>-0.47681430000000002</v>
      </c>
      <c r="AJ50" s="102">
        <v>-0.41805419999999999</v>
      </c>
      <c r="AK50" s="102">
        <v>-0.47766320000000001</v>
      </c>
      <c r="AL50" s="102">
        <v>4.99736E-2</v>
      </c>
      <c r="AM50" s="102">
        <v>0.24977199999999999</v>
      </c>
      <c r="AN50" s="102">
        <v>-3.40916E-2</v>
      </c>
      <c r="AO50" s="102">
        <v>6.6332699999999994E-2</v>
      </c>
    </row>
    <row r="51" spans="1:41" x14ac:dyDescent="0.2">
      <c r="A51" s="24" t="str">
        <f t="shared" si="1"/>
        <v>SSR-42948</v>
      </c>
      <c r="B51" s="24" t="s">
        <v>325</v>
      </c>
      <c r="C51" s="24" t="s">
        <v>52</v>
      </c>
      <c r="D51" s="24" t="s">
        <v>335</v>
      </c>
      <c r="E51" s="24" t="s">
        <v>331</v>
      </c>
      <c r="F51" s="24" t="s">
        <v>328</v>
      </c>
      <c r="G51" s="24" t="s">
        <v>332</v>
      </c>
      <c r="H51" s="23">
        <v>42948</v>
      </c>
      <c r="I51" s="24" t="s">
        <v>331</v>
      </c>
      <c r="J51" s="24">
        <v>15414</v>
      </c>
      <c r="K51" s="24" t="s">
        <v>331</v>
      </c>
      <c r="L51" s="24" t="s">
        <v>333</v>
      </c>
      <c r="N51" s="24" t="s">
        <v>334</v>
      </c>
      <c r="O51" s="24">
        <v>17</v>
      </c>
      <c r="P51" s="24">
        <v>20</v>
      </c>
      <c r="Q51" s="102">
        <v>5.7201469999999999</v>
      </c>
      <c r="R51" s="102">
        <v>0.73149679999999995</v>
      </c>
      <c r="S51" s="102">
        <v>0.3968602</v>
      </c>
      <c r="T51" s="102">
        <v>-4.9802199999999998E-2</v>
      </c>
      <c r="U51" s="102">
        <v>-0.10020560000000001</v>
      </c>
      <c r="V51" s="102">
        <v>-0.27898820000000002</v>
      </c>
      <c r="W51" s="102">
        <v>-0.31183709999999998</v>
      </c>
      <c r="X51" s="102">
        <v>-0.38752389999999998</v>
      </c>
      <c r="Y51" s="102">
        <v>-0.2753738</v>
      </c>
      <c r="Z51" s="102">
        <v>-0.25213000000000002</v>
      </c>
      <c r="AA51" s="102">
        <v>0.52750379999999997</v>
      </c>
      <c r="AB51" s="102">
        <v>-0.7437589</v>
      </c>
      <c r="AC51" s="102">
        <v>0.7437589</v>
      </c>
      <c r="AD51" s="102">
        <v>1.1477679999999999</v>
      </c>
      <c r="AE51" s="102">
        <v>-0.29222290000000001</v>
      </c>
      <c r="AF51" s="102">
        <v>-1.558505</v>
      </c>
      <c r="AG51" s="102">
        <v>0.70296060000000005</v>
      </c>
      <c r="AH51" s="102">
        <v>5.0882969999999998</v>
      </c>
      <c r="AI51" s="102">
        <v>6.6046259999999997</v>
      </c>
      <c r="AJ51" s="102">
        <v>6.5932630000000003</v>
      </c>
      <c r="AK51" s="102">
        <v>4.5944029999999998</v>
      </c>
      <c r="AL51" s="102">
        <v>-3.5926179999999999</v>
      </c>
      <c r="AM51" s="102">
        <v>-3.3463539999999998</v>
      </c>
      <c r="AN51" s="102">
        <v>-2.226623</v>
      </c>
      <c r="AO51" s="102">
        <v>-1.958067</v>
      </c>
    </row>
    <row r="52" spans="1:41" x14ac:dyDescent="0.2">
      <c r="A52" s="24" t="str">
        <f t="shared" si="1"/>
        <v>SSR-42949</v>
      </c>
      <c r="B52" s="24" t="s">
        <v>325</v>
      </c>
      <c r="C52" s="24" t="s">
        <v>52</v>
      </c>
      <c r="D52" s="24" t="s">
        <v>335</v>
      </c>
      <c r="E52" s="24" t="s">
        <v>331</v>
      </c>
      <c r="F52" s="24" t="s">
        <v>328</v>
      </c>
      <c r="G52" s="24" t="s">
        <v>332</v>
      </c>
      <c r="H52" s="23">
        <v>42949</v>
      </c>
      <c r="I52" s="24" t="s">
        <v>331</v>
      </c>
      <c r="J52" s="24">
        <v>15414</v>
      </c>
      <c r="K52" s="24" t="s">
        <v>331</v>
      </c>
      <c r="L52" s="24" t="s">
        <v>333</v>
      </c>
      <c r="N52" s="24" t="s">
        <v>334</v>
      </c>
      <c r="O52" s="24">
        <v>17</v>
      </c>
      <c r="P52" s="24">
        <v>20</v>
      </c>
      <c r="Q52" s="102">
        <v>3.1240649999999999</v>
      </c>
      <c r="R52" s="102">
        <v>0.4096687</v>
      </c>
      <c r="S52" s="102">
        <v>0.34403790000000001</v>
      </c>
      <c r="T52" s="102">
        <v>-0.19337019999999999</v>
      </c>
      <c r="U52" s="102">
        <v>-0.19883909999999999</v>
      </c>
      <c r="V52" s="102">
        <v>6.0652600000000001E-2</v>
      </c>
      <c r="W52" s="102">
        <v>1.05533E-2</v>
      </c>
      <c r="X52" s="102">
        <v>0.1431067</v>
      </c>
      <c r="Y52" s="102">
        <v>0.43794529999999998</v>
      </c>
      <c r="Z52" s="102">
        <v>2.7897600000000002E-2</v>
      </c>
      <c r="AA52" s="102">
        <v>-0.47707519999999998</v>
      </c>
      <c r="AB52" s="102">
        <v>0.18349190000000001</v>
      </c>
      <c r="AC52" s="102">
        <v>-0.1743198</v>
      </c>
      <c r="AD52" s="102">
        <v>0.47096389999999999</v>
      </c>
      <c r="AE52" s="102">
        <v>-5.1354499999999997E-2</v>
      </c>
      <c r="AF52" s="102">
        <v>6.1594799999999998E-2</v>
      </c>
      <c r="AG52" s="102">
        <v>-0.47413509999999998</v>
      </c>
      <c r="AH52" s="102">
        <v>2.6290900000000001</v>
      </c>
      <c r="AI52" s="102">
        <v>3.3440810000000001</v>
      </c>
      <c r="AJ52" s="102">
        <v>3.4106200000000002</v>
      </c>
      <c r="AK52" s="102">
        <v>3.1124710000000002</v>
      </c>
      <c r="AL52" s="102">
        <v>-2.770991</v>
      </c>
      <c r="AM52" s="102">
        <v>-2.3824679999999998</v>
      </c>
      <c r="AN52" s="102">
        <v>-1.240972</v>
      </c>
      <c r="AO52" s="102">
        <v>-1.30324</v>
      </c>
    </row>
    <row r="53" spans="1:41" x14ac:dyDescent="0.2">
      <c r="A53" s="24" t="str">
        <f t="shared" si="1"/>
        <v>SSR-42950</v>
      </c>
      <c r="B53" s="24" t="s">
        <v>325</v>
      </c>
      <c r="C53" s="24" t="s">
        <v>52</v>
      </c>
      <c r="D53" s="24" t="s">
        <v>335</v>
      </c>
      <c r="E53" s="24" t="s">
        <v>331</v>
      </c>
      <c r="F53" s="24" t="s">
        <v>328</v>
      </c>
      <c r="G53" s="24" t="s">
        <v>332</v>
      </c>
      <c r="H53" s="23">
        <v>42950</v>
      </c>
      <c r="I53" s="24" t="s">
        <v>331</v>
      </c>
      <c r="J53" s="24">
        <v>15414</v>
      </c>
      <c r="K53" s="24" t="s">
        <v>331</v>
      </c>
      <c r="L53" s="24" t="s">
        <v>333</v>
      </c>
      <c r="N53" s="24" t="s">
        <v>334</v>
      </c>
      <c r="O53" s="24">
        <v>17</v>
      </c>
      <c r="P53" s="24">
        <v>20</v>
      </c>
      <c r="Q53" s="102">
        <v>5.3344129999999996</v>
      </c>
      <c r="R53" s="102">
        <v>0.45305190000000001</v>
      </c>
      <c r="S53" s="102">
        <v>0.20756350000000001</v>
      </c>
      <c r="T53" s="102">
        <v>0.27771899999999999</v>
      </c>
      <c r="U53" s="102">
        <v>-0.1216043</v>
      </c>
      <c r="V53" s="102">
        <v>-0.51648249999999996</v>
      </c>
      <c r="W53" s="102">
        <v>-0.29668810000000001</v>
      </c>
      <c r="X53" s="102">
        <v>-0.23003380000000001</v>
      </c>
      <c r="Y53" s="102">
        <v>-0.40846650000000001</v>
      </c>
      <c r="Z53" s="102">
        <v>-0.1099309</v>
      </c>
      <c r="AA53" s="102">
        <v>0.59695310000000001</v>
      </c>
      <c r="AB53" s="102">
        <v>5.3365599999999999E-2</v>
      </c>
      <c r="AC53" s="102">
        <v>-5.63016E-2</v>
      </c>
      <c r="AD53" s="102">
        <v>-0.2280993</v>
      </c>
      <c r="AE53" s="102">
        <v>-0.20935980000000001</v>
      </c>
      <c r="AF53" s="102">
        <v>0.63966310000000004</v>
      </c>
      <c r="AG53" s="102">
        <v>-0.18626590000000001</v>
      </c>
      <c r="AH53" s="102">
        <v>5.1203700000000003</v>
      </c>
      <c r="AI53" s="102">
        <v>6.9954919999999996</v>
      </c>
      <c r="AJ53" s="102">
        <v>5.5862879999999997</v>
      </c>
      <c r="AK53" s="102">
        <v>3.6355010000000001</v>
      </c>
      <c r="AL53" s="102">
        <v>-2.142309</v>
      </c>
      <c r="AM53" s="102">
        <v>-2.983695</v>
      </c>
      <c r="AN53" s="102">
        <v>-1.625454</v>
      </c>
      <c r="AO53" s="102">
        <v>-1.0283659999999999</v>
      </c>
    </row>
    <row r="54" spans="1:41" x14ac:dyDescent="0.2">
      <c r="A54" s="24" t="str">
        <f t="shared" si="1"/>
        <v>SSR-42954</v>
      </c>
      <c r="B54" s="24" t="s">
        <v>325</v>
      </c>
      <c r="C54" s="24" t="s">
        <v>52</v>
      </c>
      <c r="D54" s="24" t="s">
        <v>335</v>
      </c>
      <c r="E54" s="24" t="s">
        <v>331</v>
      </c>
      <c r="F54" s="24" t="s">
        <v>328</v>
      </c>
      <c r="G54" s="24" t="s">
        <v>332</v>
      </c>
      <c r="H54" s="23">
        <v>42954</v>
      </c>
      <c r="I54" s="24" t="s">
        <v>331</v>
      </c>
      <c r="J54" s="24">
        <v>15414</v>
      </c>
      <c r="K54" s="24" t="s">
        <v>331</v>
      </c>
      <c r="L54" s="24" t="s">
        <v>333</v>
      </c>
      <c r="N54" s="24" t="s">
        <v>334</v>
      </c>
      <c r="O54" s="24">
        <v>20</v>
      </c>
      <c r="P54" s="24">
        <v>20</v>
      </c>
      <c r="Q54" s="102">
        <v>2.342168</v>
      </c>
      <c r="R54" s="102">
        <v>7.0573200000000003E-2</v>
      </c>
      <c r="S54" s="102">
        <v>-4.7152100000000002E-2</v>
      </c>
      <c r="T54" s="102">
        <v>-0.2892441</v>
      </c>
      <c r="U54" s="102">
        <v>-9.5669900000000002E-2</v>
      </c>
      <c r="V54" s="102">
        <v>5.8599199999999997E-2</v>
      </c>
      <c r="W54" s="102">
        <v>0.25952259999999999</v>
      </c>
      <c r="X54" s="102">
        <v>0.2157811</v>
      </c>
      <c r="Y54" s="102">
        <v>0.23812649999999999</v>
      </c>
      <c r="Z54" s="102">
        <v>-3.0696899999999999E-2</v>
      </c>
      <c r="AA54" s="102">
        <v>-0.23157559999999999</v>
      </c>
      <c r="AB54" s="102">
        <v>-0.33661540000000001</v>
      </c>
      <c r="AC54" s="102">
        <v>-0.1358326</v>
      </c>
      <c r="AD54" s="102">
        <v>1.7385E-3</v>
      </c>
      <c r="AE54" s="102">
        <v>0.28707569999999999</v>
      </c>
      <c r="AF54" s="102">
        <v>0.34116580000000002</v>
      </c>
      <c r="AG54" s="102">
        <v>-0.52495700000000001</v>
      </c>
      <c r="AH54" s="102">
        <v>-3.8052099999999998E-2</v>
      </c>
      <c r="AI54" s="102">
        <v>-4.8485800000000003E-2</v>
      </c>
      <c r="AJ54" s="102">
        <v>0.57322130000000004</v>
      </c>
      <c r="AK54" s="102">
        <v>2.342168</v>
      </c>
      <c r="AL54" s="102">
        <v>-1.1566650000000001</v>
      </c>
      <c r="AM54" s="102">
        <v>0.2010943</v>
      </c>
      <c r="AN54" s="102">
        <v>0.44995930000000001</v>
      </c>
      <c r="AO54" s="102">
        <v>8.6315000000000003E-2</v>
      </c>
    </row>
    <row r="55" spans="1:41" x14ac:dyDescent="0.2">
      <c r="A55" s="24" t="str">
        <f t="shared" si="1"/>
        <v>SSR-42955</v>
      </c>
      <c r="B55" s="24" t="s">
        <v>325</v>
      </c>
      <c r="C55" s="24" t="s">
        <v>52</v>
      </c>
      <c r="D55" s="24" t="s">
        <v>335</v>
      </c>
      <c r="E55" s="24" t="s">
        <v>331</v>
      </c>
      <c r="F55" s="24" t="s">
        <v>328</v>
      </c>
      <c r="G55" s="24" t="s">
        <v>332</v>
      </c>
      <c r="H55" s="23">
        <v>42955</v>
      </c>
      <c r="I55" s="24" t="s">
        <v>331</v>
      </c>
      <c r="J55" s="24">
        <v>15414</v>
      </c>
      <c r="K55" s="24" t="s">
        <v>331</v>
      </c>
      <c r="L55" s="24" t="s">
        <v>333</v>
      </c>
      <c r="N55" s="24" t="s">
        <v>334</v>
      </c>
      <c r="O55" s="24">
        <v>19</v>
      </c>
      <c r="P55" s="24">
        <v>20</v>
      </c>
      <c r="Q55" s="102">
        <v>3.3419560000000001</v>
      </c>
      <c r="R55" s="102">
        <v>8.7679999999999994E-2</v>
      </c>
      <c r="S55" s="102">
        <v>0.1098739</v>
      </c>
      <c r="T55" s="102">
        <v>-1.8394799999999999E-2</v>
      </c>
      <c r="U55" s="102">
        <v>7.92958E-2</v>
      </c>
      <c r="V55" s="102">
        <v>-0.1263514</v>
      </c>
      <c r="W55" s="102">
        <v>-0.1738294</v>
      </c>
      <c r="X55" s="102">
        <v>-0.28952109999999998</v>
      </c>
      <c r="Y55" s="102">
        <v>-9.5024399999999995E-2</v>
      </c>
      <c r="Z55" s="102">
        <v>-0.2351191</v>
      </c>
      <c r="AA55" s="102">
        <v>0.34770430000000002</v>
      </c>
      <c r="AB55" s="102">
        <v>0.47952479999999997</v>
      </c>
      <c r="AC55" s="102">
        <v>-3.0854599999999999E-2</v>
      </c>
      <c r="AD55" s="102">
        <v>-0.40183279999999999</v>
      </c>
      <c r="AE55" s="102">
        <v>-0.1412902</v>
      </c>
      <c r="AF55" s="102">
        <v>-6.9924200000000006E-2</v>
      </c>
      <c r="AG55" s="102">
        <v>0.43511719999999998</v>
      </c>
      <c r="AH55" s="102">
        <v>-0.60219789999999995</v>
      </c>
      <c r="AI55" s="102">
        <v>0.23161960000000001</v>
      </c>
      <c r="AJ55" s="102">
        <v>3.8946000000000001</v>
      </c>
      <c r="AK55" s="102">
        <v>2.7893129999999999</v>
      </c>
      <c r="AL55" s="102">
        <v>-1.1912180000000001</v>
      </c>
      <c r="AM55" s="102">
        <v>-1.2044189999999999</v>
      </c>
      <c r="AN55" s="102">
        <v>-0.37416379999999999</v>
      </c>
      <c r="AO55" s="102">
        <v>-0.27839380000000002</v>
      </c>
    </row>
    <row r="56" spans="1:41" x14ac:dyDescent="0.2">
      <c r="A56" s="24" t="str">
        <f t="shared" si="1"/>
        <v>SSR-42975</v>
      </c>
      <c r="B56" s="24" t="s">
        <v>325</v>
      </c>
      <c r="C56" s="24" t="s">
        <v>52</v>
      </c>
      <c r="D56" s="24" t="s">
        <v>335</v>
      </c>
      <c r="E56" s="24" t="s">
        <v>331</v>
      </c>
      <c r="F56" s="24" t="s">
        <v>328</v>
      </c>
      <c r="G56" s="24" t="s">
        <v>332</v>
      </c>
      <c r="H56" s="23">
        <v>42975</v>
      </c>
      <c r="I56" s="24" t="s">
        <v>331</v>
      </c>
      <c r="J56" s="24">
        <v>15414</v>
      </c>
      <c r="K56" s="24" t="s">
        <v>331</v>
      </c>
      <c r="L56" s="24" t="s">
        <v>333</v>
      </c>
      <c r="N56" s="24" t="s">
        <v>334</v>
      </c>
      <c r="O56" s="24">
        <v>17</v>
      </c>
      <c r="P56" s="24">
        <v>20</v>
      </c>
      <c r="Q56" s="102">
        <v>5.0411580000000002</v>
      </c>
      <c r="R56" s="102">
        <v>-4.6531900000000001E-2</v>
      </c>
      <c r="S56" s="102">
        <v>-8.0203800000000006E-2</v>
      </c>
      <c r="T56" s="102">
        <v>7.7755900000000003E-2</v>
      </c>
      <c r="U56" s="102">
        <v>-4.5579000000000001E-3</v>
      </c>
      <c r="V56" s="102">
        <v>-0.1377632</v>
      </c>
      <c r="W56" s="102">
        <v>-0.19876199999999999</v>
      </c>
      <c r="X56" s="102">
        <v>-0.1088397</v>
      </c>
      <c r="Y56" s="102">
        <v>-2.8616800000000001E-2</v>
      </c>
      <c r="Z56" s="102">
        <v>-1.9520699999999998E-2</v>
      </c>
      <c r="AA56" s="102">
        <v>-3.1594000000000001E-3</v>
      </c>
      <c r="AB56" s="102">
        <v>-0.19619629999999999</v>
      </c>
      <c r="AC56" s="102">
        <v>0.17722089999999999</v>
      </c>
      <c r="AD56" s="102">
        <v>6.2821600000000005E-2</v>
      </c>
      <c r="AE56" s="102">
        <v>0.18598609999999999</v>
      </c>
      <c r="AF56" s="102">
        <v>-0.4069757</v>
      </c>
      <c r="AG56" s="102">
        <v>7.6111899999999996E-2</v>
      </c>
      <c r="AH56" s="102">
        <v>5.362743</v>
      </c>
      <c r="AI56" s="102">
        <v>6.2042970000000004</v>
      </c>
      <c r="AJ56" s="102">
        <v>5.4517980000000001</v>
      </c>
      <c r="AK56" s="102">
        <v>3.1457920000000001</v>
      </c>
      <c r="AL56" s="102">
        <v>-3.0582129999999998</v>
      </c>
      <c r="AM56" s="102">
        <v>-2.7860990000000001</v>
      </c>
      <c r="AN56" s="102">
        <v>-1.2734730000000001</v>
      </c>
      <c r="AO56" s="102">
        <v>-0.32928610000000003</v>
      </c>
    </row>
    <row r="57" spans="1:41" x14ac:dyDescent="0.2">
      <c r="A57" s="24" t="str">
        <f t="shared" si="1"/>
        <v>SSR-42976</v>
      </c>
      <c r="B57" s="24" t="s">
        <v>325</v>
      </c>
      <c r="C57" s="24" t="s">
        <v>52</v>
      </c>
      <c r="D57" s="24" t="s">
        <v>335</v>
      </c>
      <c r="E57" s="24" t="s">
        <v>331</v>
      </c>
      <c r="F57" s="24" t="s">
        <v>328</v>
      </c>
      <c r="G57" s="24" t="s">
        <v>332</v>
      </c>
      <c r="H57" s="23">
        <v>42976</v>
      </c>
      <c r="I57" s="24" t="s">
        <v>331</v>
      </c>
      <c r="J57" s="24">
        <v>15414</v>
      </c>
      <c r="K57" s="24" t="s">
        <v>331</v>
      </c>
      <c r="L57" s="24" t="s">
        <v>333</v>
      </c>
      <c r="N57" s="24" t="s">
        <v>334</v>
      </c>
      <c r="O57" s="24">
        <v>18</v>
      </c>
      <c r="P57" s="24">
        <v>21</v>
      </c>
      <c r="Q57" s="102">
        <v>5.8686470000000002</v>
      </c>
      <c r="R57" s="102">
        <v>0.22817750000000001</v>
      </c>
      <c r="S57" s="102">
        <v>-7.1612300000000004E-2</v>
      </c>
      <c r="T57" s="102">
        <v>-0.15492030000000001</v>
      </c>
      <c r="U57" s="102">
        <v>8.7616799999999995E-2</v>
      </c>
      <c r="V57" s="102">
        <v>0.25965680000000002</v>
      </c>
      <c r="W57" s="102">
        <v>-4.7066E-3</v>
      </c>
      <c r="X57" s="102">
        <v>-7.6356800000000002E-2</v>
      </c>
      <c r="Y57" s="102">
        <v>0.1065286</v>
      </c>
      <c r="Z57" s="102">
        <v>2.1134400000000001E-2</v>
      </c>
      <c r="AA57" s="102">
        <v>-8.51803E-2</v>
      </c>
      <c r="AB57" s="102">
        <v>-0.1034736</v>
      </c>
      <c r="AC57" s="102">
        <v>0.31668610000000003</v>
      </c>
      <c r="AD57" s="102">
        <v>-0.13636719999999999</v>
      </c>
      <c r="AE57" s="102">
        <v>0.18184110000000001</v>
      </c>
      <c r="AF57" s="102">
        <v>-8.6034700000000006E-2</v>
      </c>
      <c r="AG57" s="102">
        <v>-0.31105349999999998</v>
      </c>
      <c r="AH57" s="102">
        <v>0.2559535</v>
      </c>
      <c r="AI57" s="102">
        <v>2.8559429999999999</v>
      </c>
      <c r="AJ57" s="102">
        <v>8.0916060000000005</v>
      </c>
      <c r="AK57" s="102">
        <v>6.7831260000000002</v>
      </c>
      <c r="AL57" s="102">
        <v>5.7439119999999999</v>
      </c>
      <c r="AM57" s="102">
        <v>-2.7801749999999998</v>
      </c>
      <c r="AN57" s="102">
        <v>-3.9884900000000001</v>
      </c>
      <c r="AO57" s="102">
        <v>-2.5066169999999999</v>
      </c>
    </row>
    <row r="58" spans="1:41" x14ac:dyDescent="0.2">
      <c r="A58" s="24" t="str">
        <f t="shared" si="1"/>
        <v>SSR-42978</v>
      </c>
      <c r="B58" s="24" t="s">
        <v>325</v>
      </c>
      <c r="C58" s="24" t="s">
        <v>52</v>
      </c>
      <c r="D58" s="24" t="s">
        <v>335</v>
      </c>
      <c r="E58" s="24" t="s">
        <v>331</v>
      </c>
      <c r="F58" s="24" t="s">
        <v>328</v>
      </c>
      <c r="G58" s="24" t="s">
        <v>332</v>
      </c>
      <c r="H58" s="23">
        <v>42978</v>
      </c>
      <c r="I58" s="24" t="s">
        <v>331</v>
      </c>
      <c r="J58" s="24">
        <v>15414</v>
      </c>
      <c r="K58" s="24" t="s">
        <v>331</v>
      </c>
      <c r="L58" s="24" t="s">
        <v>333</v>
      </c>
      <c r="N58" s="24" t="s">
        <v>334</v>
      </c>
      <c r="O58" s="24">
        <v>17</v>
      </c>
      <c r="P58" s="24">
        <v>20</v>
      </c>
      <c r="Q58" s="102">
        <v>7.0151349999999999</v>
      </c>
      <c r="R58" s="102">
        <v>0.1039257</v>
      </c>
      <c r="S58" s="102">
        <v>7.4647599999999995E-2</v>
      </c>
      <c r="T58" s="102">
        <v>9.6997299999999995E-2</v>
      </c>
      <c r="U58" s="102">
        <v>-0.1144382</v>
      </c>
      <c r="V58" s="102">
        <v>-0.22564139999999999</v>
      </c>
      <c r="W58" s="102">
        <v>-0.2266764</v>
      </c>
      <c r="X58" s="102">
        <v>0.14185819999999999</v>
      </c>
      <c r="Y58" s="102">
        <v>8.5972499999999993E-2</v>
      </c>
      <c r="Z58" s="102">
        <v>-8.6154499999999995E-2</v>
      </c>
      <c r="AA58" s="102">
        <v>2.2337800000000001E-2</v>
      </c>
      <c r="AB58" s="102">
        <v>4.40481E-2</v>
      </c>
      <c r="AC58" s="102">
        <v>-6.2992099999999995E-2</v>
      </c>
      <c r="AD58" s="102">
        <v>0.53258340000000004</v>
      </c>
      <c r="AE58" s="102">
        <v>-0.37530570000000002</v>
      </c>
      <c r="AF58" s="102">
        <v>0.23410420000000001</v>
      </c>
      <c r="AG58" s="102">
        <v>-0.47456939999999997</v>
      </c>
      <c r="AH58" s="102">
        <v>7.0595189999999999</v>
      </c>
      <c r="AI58" s="102">
        <v>9.6702220000000008</v>
      </c>
      <c r="AJ58" s="102">
        <v>7.3778059999999996</v>
      </c>
      <c r="AK58" s="102">
        <v>3.9529920000000001</v>
      </c>
      <c r="AL58" s="102">
        <v>-4.116498</v>
      </c>
      <c r="AM58" s="102">
        <v>-4.6007470000000001</v>
      </c>
      <c r="AN58" s="102">
        <v>-2.416919</v>
      </c>
      <c r="AO58" s="102">
        <v>-1.239579</v>
      </c>
    </row>
    <row r="59" spans="1:41" x14ac:dyDescent="0.2">
      <c r="A59" s="24" t="str">
        <f t="shared" si="1"/>
        <v>SSR-42979</v>
      </c>
      <c r="B59" s="24" t="s">
        <v>325</v>
      </c>
      <c r="C59" s="24" t="s">
        <v>52</v>
      </c>
      <c r="D59" s="24" t="s">
        <v>335</v>
      </c>
      <c r="E59" s="24" t="s">
        <v>331</v>
      </c>
      <c r="F59" s="24" t="s">
        <v>328</v>
      </c>
      <c r="G59" s="24" t="s">
        <v>332</v>
      </c>
      <c r="H59" s="23">
        <v>42979</v>
      </c>
      <c r="I59" s="24" t="s">
        <v>331</v>
      </c>
      <c r="J59" s="24">
        <v>15414</v>
      </c>
      <c r="K59" s="24" t="s">
        <v>331</v>
      </c>
      <c r="L59" s="24" t="s">
        <v>333</v>
      </c>
      <c r="N59" s="24" t="s">
        <v>334</v>
      </c>
      <c r="O59" s="24">
        <v>17</v>
      </c>
      <c r="P59" s="24">
        <v>20</v>
      </c>
      <c r="Q59" s="102">
        <v>8.178623</v>
      </c>
      <c r="R59" s="102">
        <v>8.3420000000000005E-3</v>
      </c>
      <c r="S59" s="102">
        <v>-7.8677499999999997E-2</v>
      </c>
      <c r="T59" s="102">
        <v>-0.13003729999999999</v>
      </c>
      <c r="U59" s="102">
        <v>-1.76294E-2</v>
      </c>
      <c r="V59" s="102">
        <v>0.20077929999999999</v>
      </c>
      <c r="W59" s="102">
        <v>0.33345669999999999</v>
      </c>
      <c r="X59" s="102">
        <v>0.17847859999999999</v>
      </c>
      <c r="Y59" s="102">
        <v>6.6981899999999997E-2</v>
      </c>
      <c r="Z59" s="102">
        <v>0.144154</v>
      </c>
      <c r="AA59" s="102">
        <v>-0.2432242</v>
      </c>
      <c r="AB59" s="102">
        <v>-0.32116030000000001</v>
      </c>
      <c r="AC59" s="102">
        <v>0.33385619999999999</v>
      </c>
      <c r="AD59" s="102">
        <v>-0.48247139999999999</v>
      </c>
      <c r="AE59" s="102">
        <v>-0.2821089</v>
      </c>
      <c r="AF59" s="102">
        <v>0.77950319999999995</v>
      </c>
      <c r="AG59" s="102">
        <v>6.2684199999999995E-2</v>
      </c>
      <c r="AH59" s="102">
        <v>7.5716859999999997</v>
      </c>
      <c r="AI59" s="102">
        <v>9.9344040000000007</v>
      </c>
      <c r="AJ59" s="102">
        <v>8.2569029999999994</v>
      </c>
      <c r="AK59" s="102">
        <v>6.9514990000000001</v>
      </c>
      <c r="AL59" s="102">
        <v>-2.509557</v>
      </c>
      <c r="AM59" s="102">
        <v>-5.759722</v>
      </c>
      <c r="AN59" s="102">
        <v>-3.698941</v>
      </c>
      <c r="AO59" s="102">
        <v>-2.1434039999999999</v>
      </c>
    </row>
    <row r="60" spans="1:41" x14ac:dyDescent="0.2">
      <c r="A60" s="24" t="str">
        <f t="shared" si="1"/>
        <v>SSR-42980</v>
      </c>
      <c r="B60" s="24" t="s">
        <v>325</v>
      </c>
      <c r="C60" s="24" t="s">
        <v>52</v>
      </c>
      <c r="D60" s="24" t="s">
        <v>335</v>
      </c>
      <c r="E60" s="24" t="s">
        <v>331</v>
      </c>
      <c r="F60" s="24" t="s">
        <v>328</v>
      </c>
      <c r="G60" s="24" t="s">
        <v>332</v>
      </c>
      <c r="H60" s="23">
        <v>42980</v>
      </c>
      <c r="I60" s="24" t="s">
        <v>331</v>
      </c>
      <c r="J60" s="24">
        <v>15414</v>
      </c>
      <c r="K60" s="24" t="s">
        <v>331</v>
      </c>
      <c r="L60" s="24" t="s">
        <v>333</v>
      </c>
      <c r="N60" s="24" t="s">
        <v>334</v>
      </c>
      <c r="O60" s="24">
        <v>18</v>
      </c>
      <c r="P60" s="24">
        <v>21</v>
      </c>
      <c r="Q60" s="102">
        <v>9.7750850000000007</v>
      </c>
      <c r="R60" s="102">
        <v>0.56007629999999997</v>
      </c>
      <c r="S60" s="102">
        <v>0.16333490000000001</v>
      </c>
      <c r="T60" s="102">
        <v>0.180059</v>
      </c>
      <c r="U60" s="102">
        <v>-0.14202419999999999</v>
      </c>
      <c r="V60" s="102">
        <v>-0.21839839999999999</v>
      </c>
      <c r="W60" s="102">
        <v>-0.2311424</v>
      </c>
      <c r="X60" s="102">
        <v>-0.17431199999999999</v>
      </c>
      <c r="Y60" s="102">
        <v>-0.34270030000000001</v>
      </c>
      <c r="Z60" s="102">
        <v>0.201626</v>
      </c>
      <c r="AA60" s="102">
        <v>0.28409190000000001</v>
      </c>
      <c r="AB60" s="102">
        <v>0.53078570000000003</v>
      </c>
      <c r="AC60" s="102">
        <v>-0.504077</v>
      </c>
      <c r="AD60" s="102">
        <v>-3.3570000000000003E-2</v>
      </c>
      <c r="AE60" s="102">
        <v>0.27105610000000002</v>
      </c>
      <c r="AF60" s="102">
        <v>-7.3876999999999998E-2</v>
      </c>
      <c r="AG60" s="102">
        <v>0.41607329999999998</v>
      </c>
      <c r="AH60" s="102">
        <v>-0.60656089999999996</v>
      </c>
      <c r="AI60" s="102">
        <v>9.9172340000000005</v>
      </c>
      <c r="AJ60" s="102">
        <v>12.1883</v>
      </c>
      <c r="AK60" s="102">
        <v>9.0495429999999999</v>
      </c>
      <c r="AL60" s="102">
        <v>7.9452590000000001</v>
      </c>
      <c r="AM60" s="102">
        <v>-4.0816030000000003</v>
      </c>
      <c r="AN60" s="102">
        <v>-7.0387789999999999</v>
      </c>
      <c r="AO60" s="102">
        <v>-5.0015539999999996</v>
      </c>
    </row>
    <row r="61" spans="1:41" x14ac:dyDescent="0.2">
      <c r="A61" s="24" t="str">
        <f t="shared" si="1"/>
        <v>SSR-42983</v>
      </c>
      <c r="B61" s="24" t="s">
        <v>325</v>
      </c>
      <c r="C61" s="24" t="s">
        <v>52</v>
      </c>
      <c r="D61" s="24" t="s">
        <v>335</v>
      </c>
      <c r="E61" s="24" t="s">
        <v>331</v>
      </c>
      <c r="F61" s="24" t="s">
        <v>328</v>
      </c>
      <c r="G61" s="24" t="s">
        <v>332</v>
      </c>
      <c r="H61" s="23">
        <v>42983</v>
      </c>
      <c r="I61" s="24" t="s">
        <v>331</v>
      </c>
      <c r="J61" s="24">
        <v>15414</v>
      </c>
      <c r="K61" s="24" t="s">
        <v>331</v>
      </c>
      <c r="L61" s="24" t="s">
        <v>333</v>
      </c>
      <c r="N61" s="24" t="s">
        <v>334</v>
      </c>
      <c r="O61" s="24">
        <v>18</v>
      </c>
      <c r="P61" s="24">
        <v>20</v>
      </c>
      <c r="Q61" s="102">
        <v>3.107062</v>
      </c>
      <c r="R61" s="102">
        <v>0.1011712</v>
      </c>
      <c r="S61" s="102">
        <v>-1.9535199999999999E-2</v>
      </c>
      <c r="T61" s="102">
        <v>-0.22748869999999999</v>
      </c>
      <c r="U61" s="102">
        <v>9.9909300000000006E-2</v>
      </c>
      <c r="V61" s="102">
        <v>0.19129280000000001</v>
      </c>
      <c r="W61" s="102">
        <v>2.6580699999999999E-2</v>
      </c>
      <c r="X61" s="102">
        <v>0.1228426</v>
      </c>
      <c r="Y61" s="102">
        <v>0.1786065</v>
      </c>
      <c r="Z61" s="102">
        <v>0.16469120000000001</v>
      </c>
      <c r="AA61" s="102">
        <v>-0.26922940000000001</v>
      </c>
      <c r="AB61" s="102">
        <v>-5.3337500000000003E-2</v>
      </c>
      <c r="AC61" s="102">
        <v>0.14289099999999999</v>
      </c>
      <c r="AD61" s="102">
        <v>2.08892E-2</v>
      </c>
      <c r="AE61" s="102">
        <v>-0.32478889999999999</v>
      </c>
      <c r="AF61" s="102">
        <v>-0.22430520000000001</v>
      </c>
      <c r="AG61" s="102">
        <v>0.57568969999999997</v>
      </c>
      <c r="AH61" s="102">
        <v>4.1487700000000002E-2</v>
      </c>
      <c r="AI61" s="102">
        <v>3.285514</v>
      </c>
      <c r="AJ61" s="102">
        <v>3.3458169999999998</v>
      </c>
      <c r="AK61" s="102">
        <v>2.689854</v>
      </c>
      <c r="AL61" s="102">
        <v>-2.314174</v>
      </c>
      <c r="AM61" s="102">
        <v>-1.852562</v>
      </c>
      <c r="AN61" s="102">
        <v>-1.469487</v>
      </c>
      <c r="AO61" s="102">
        <v>-0.83291490000000001</v>
      </c>
    </row>
    <row r="62" spans="1:41" x14ac:dyDescent="0.2">
      <c r="A62" s="24" t="str">
        <f t="shared" si="1"/>
        <v>SSR-42989</v>
      </c>
      <c r="B62" s="24" t="s">
        <v>325</v>
      </c>
      <c r="C62" s="24" t="s">
        <v>52</v>
      </c>
      <c r="D62" s="24" t="s">
        <v>335</v>
      </c>
      <c r="E62" s="24" t="s">
        <v>331</v>
      </c>
      <c r="F62" s="24" t="s">
        <v>328</v>
      </c>
      <c r="G62" s="24" t="s">
        <v>332</v>
      </c>
      <c r="H62" s="23">
        <v>42989</v>
      </c>
      <c r="I62" s="24" t="s">
        <v>331</v>
      </c>
      <c r="J62" s="24">
        <v>15414</v>
      </c>
      <c r="K62" s="24" t="s">
        <v>331</v>
      </c>
      <c r="L62" s="24" t="s">
        <v>333</v>
      </c>
      <c r="N62" s="24" t="s">
        <v>334</v>
      </c>
      <c r="O62" s="24">
        <v>18</v>
      </c>
      <c r="P62" s="24">
        <v>21</v>
      </c>
      <c r="Q62" s="102">
        <v>3.0906579999999999</v>
      </c>
      <c r="R62" s="102">
        <v>-0.21056569999999999</v>
      </c>
      <c r="S62" s="102">
        <v>-0.16186039999999999</v>
      </c>
      <c r="T62" s="102">
        <v>0.24080019999999999</v>
      </c>
      <c r="U62" s="102">
        <v>0.1663335</v>
      </c>
      <c r="V62" s="102">
        <v>-5.6497699999999998E-2</v>
      </c>
      <c r="W62" s="102">
        <v>1.2263100000000001E-2</v>
      </c>
      <c r="X62" s="102">
        <v>-0.20382320000000001</v>
      </c>
      <c r="Y62" s="102">
        <v>-0.46545130000000001</v>
      </c>
      <c r="Z62" s="102">
        <v>-0.34406369999999997</v>
      </c>
      <c r="AA62" s="102">
        <v>0.73422430000000005</v>
      </c>
      <c r="AB62" s="102">
        <v>-2.7414399999999998E-2</v>
      </c>
      <c r="AC62" s="102">
        <v>-0.35379359999999999</v>
      </c>
      <c r="AD62" s="102">
        <v>0.30333450000000001</v>
      </c>
      <c r="AE62" s="102">
        <v>0.56165030000000005</v>
      </c>
      <c r="AF62" s="102">
        <v>-0.64849809999999997</v>
      </c>
      <c r="AG62" s="102">
        <v>-0.2638298</v>
      </c>
      <c r="AH62" s="102">
        <v>0.23001840000000001</v>
      </c>
      <c r="AI62" s="102">
        <v>4.8276130000000004</v>
      </c>
      <c r="AJ62" s="102">
        <v>4.0390180000000004</v>
      </c>
      <c r="AK62" s="102">
        <v>2.117429</v>
      </c>
      <c r="AL62" s="102">
        <v>1.3785719999999999</v>
      </c>
      <c r="AM62" s="102">
        <v>-3.2330179999999999</v>
      </c>
      <c r="AN62" s="102">
        <v>-2.8553670000000002</v>
      </c>
      <c r="AO62" s="102">
        <v>-1.916355</v>
      </c>
    </row>
    <row r="63" spans="1:41" x14ac:dyDescent="0.2">
      <c r="A63" s="24" t="str">
        <f t="shared" si="1"/>
        <v>SSR-42990</v>
      </c>
      <c r="B63" s="24" t="s">
        <v>325</v>
      </c>
      <c r="C63" s="24" t="s">
        <v>52</v>
      </c>
      <c r="D63" s="24" t="s">
        <v>335</v>
      </c>
      <c r="E63" s="24" t="s">
        <v>331</v>
      </c>
      <c r="F63" s="24" t="s">
        <v>328</v>
      </c>
      <c r="G63" s="24" t="s">
        <v>332</v>
      </c>
      <c r="H63" s="23">
        <v>42990</v>
      </c>
      <c r="I63" s="24" t="s">
        <v>331</v>
      </c>
      <c r="J63" s="24">
        <v>15414</v>
      </c>
      <c r="K63" s="24" t="s">
        <v>331</v>
      </c>
      <c r="L63" s="24" t="s">
        <v>333</v>
      </c>
      <c r="N63" s="24" t="s">
        <v>334</v>
      </c>
      <c r="O63" s="24">
        <v>18</v>
      </c>
      <c r="P63" s="24">
        <v>21</v>
      </c>
      <c r="Q63" s="102">
        <v>1.85328</v>
      </c>
      <c r="R63" s="102">
        <v>0.86478889999999997</v>
      </c>
      <c r="S63" s="102">
        <v>7.2601000000000002E-3</v>
      </c>
      <c r="T63" s="102">
        <v>-0.30606489999999997</v>
      </c>
      <c r="U63" s="102">
        <v>-0.19533780000000001</v>
      </c>
      <c r="V63" s="102">
        <v>-0.1162865</v>
      </c>
      <c r="W63" s="102">
        <v>-2.53145E-2</v>
      </c>
      <c r="X63" s="102">
        <v>0.22858800000000001</v>
      </c>
      <c r="Y63" s="102">
        <v>0.18942709999999999</v>
      </c>
      <c r="Z63" s="102">
        <v>-4.2275000000000004E-3</v>
      </c>
      <c r="AA63" s="102">
        <v>-6.3005400000000003E-2</v>
      </c>
      <c r="AB63" s="102">
        <v>8.17687E-2</v>
      </c>
      <c r="AC63" s="102">
        <v>-0.13269829999999999</v>
      </c>
      <c r="AD63" s="102">
        <v>0.14111280000000001</v>
      </c>
      <c r="AE63" s="102">
        <v>0.34961819999999999</v>
      </c>
      <c r="AF63" s="102">
        <v>0.1225677</v>
      </c>
      <c r="AG63" s="102">
        <v>-8.6530999999999997E-2</v>
      </c>
      <c r="AH63" s="102">
        <v>-0.27111960000000002</v>
      </c>
      <c r="AI63" s="102">
        <v>2.346222</v>
      </c>
      <c r="AJ63" s="102">
        <v>2.7126999999999999</v>
      </c>
      <c r="AK63" s="102">
        <v>1.703406</v>
      </c>
      <c r="AL63" s="102">
        <v>0.65079129999999996</v>
      </c>
      <c r="AM63" s="102">
        <v>-2.742937</v>
      </c>
      <c r="AN63" s="102">
        <v>-1.672812</v>
      </c>
      <c r="AO63" s="102">
        <v>-0.63880429999999999</v>
      </c>
    </row>
    <row r="64" spans="1:41" x14ac:dyDescent="0.2">
      <c r="A64" s="24" t="str">
        <f t="shared" si="1"/>
        <v>SSR-43003</v>
      </c>
      <c r="B64" s="24" t="s">
        <v>325</v>
      </c>
      <c r="C64" s="24" t="s">
        <v>52</v>
      </c>
      <c r="D64" s="24" t="s">
        <v>335</v>
      </c>
      <c r="E64" s="24" t="s">
        <v>331</v>
      </c>
      <c r="F64" s="24" t="s">
        <v>328</v>
      </c>
      <c r="G64" s="24" t="s">
        <v>332</v>
      </c>
      <c r="H64" s="23">
        <v>43003</v>
      </c>
      <c r="I64" s="24" t="s">
        <v>331</v>
      </c>
      <c r="J64" s="24">
        <v>15414</v>
      </c>
      <c r="K64" s="24" t="s">
        <v>331</v>
      </c>
      <c r="L64" s="24" t="s">
        <v>333</v>
      </c>
      <c r="N64" s="24" t="s">
        <v>334</v>
      </c>
      <c r="O64" s="24">
        <v>18</v>
      </c>
      <c r="P64" s="24">
        <v>21</v>
      </c>
      <c r="Q64" s="102">
        <v>0.48040660000000002</v>
      </c>
      <c r="R64" s="102">
        <v>-6.7299800000000007E-2</v>
      </c>
      <c r="S64" s="102">
        <v>2.5921199999999998E-2</v>
      </c>
      <c r="T64" s="102">
        <v>-1.1329000000000001E-3</v>
      </c>
      <c r="U64" s="102">
        <v>-1.06122E-2</v>
      </c>
      <c r="V64" s="102">
        <v>-3.2644399999999997E-2</v>
      </c>
      <c r="W64" s="102">
        <v>-7.6342099999999996E-2</v>
      </c>
      <c r="X64" s="102">
        <v>-9.3866699999999997E-2</v>
      </c>
      <c r="Y64" s="102">
        <v>3.5694099999999999E-2</v>
      </c>
      <c r="Z64" s="102">
        <v>8.0698900000000004E-2</v>
      </c>
      <c r="AA64" s="102">
        <v>-0.18926780000000001</v>
      </c>
      <c r="AB64" s="102">
        <v>-9.3312800000000001E-2</v>
      </c>
      <c r="AC64" s="102">
        <v>0.18940950000000001</v>
      </c>
      <c r="AD64" s="102">
        <v>-0.13369639999999999</v>
      </c>
      <c r="AE64" s="102">
        <v>0.13447600000000001</v>
      </c>
      <c r="AF64" s="102">
        <v>-6.7537399999999997E-2</v>
      </c>
      <c r="AG64" s="102">
        <v>9.7315700000000005E-2</v>
      </c>
      <c r="AH64" s="102">
        <v>-0.18125859999999999</v>
      </c>
      <c r="AI64" s="102">
        <v>1.0011810000000001</v>
      </c>
      <c r="AJ64" s="102">
        <v>0.62382539999999997</v>
      </c>
      <c r="AK64" s="102">
        <v>6.2483900000000002E-2</v>
      </c>
      <c r="AL64" s="102">
        <v>0.23413600000000001</v>
      </c>
      <c r="AM64" s="102">
        <v>-0.63805440000000002</v>
      </c>
      <c r="AN64" s="102">
        <v>-0.30629859999999998</v>
      </c>
      <c r="AO64" s="102">
        <v>0.30360340000000002</v>
      </c>
    </row>
    <row r="65" spans="1:41" x14ac:dyDescent="0.2">
      <c r="A65" s="24" t="str">
        <f t="shared" si="1"/>
        <v>SSR-43004</v>
      </c>
      <c r="B65" s="24" t="s">
        <v>325</v>
      </c>
      <c r="C65" s="24" t="s">
        <v>52</v>
      </c>
      <c r="D65" s="24" t="s">
        <v>335</v>
      </c>
      <c r="E65" s="24" t="s">
        <v>331</v>
      </c>
      <c r="F65" s="24" t="s">
        <v>328</v>
      </c>
      <c r="G65" s="24" t="s">
        <v>332</v>
      </c>
      <c r="H65" s="23">
        <v>43004</v>
      </c>
      <c r="I65" s="24" t="s">
        <v>331</v>
      </c>
      <c r="J65" s="24">
        <v>15414</v>
      </c>
      <c r="K65" s="24" t="s">
        <v>331</v>
      </c>
      <c r="L65" s="24" t="s">
        <v>333</v>
      </c>
      <c r="N65" s="24" t="s">
        <v>334</v>
      </c>
      <c r="O65" s="24">
        <v>18</v>
      </c>
      <c r="P65" s="24">
        <v>21</v>
      </c>
      <c r="Q65" s="102">
        <v>0.45970430000000001</v>
      </c>
      <c r="R65" s="102">
        <v>0.1351649</v>
      </c>
      <c r="S65" s="102">
        <v>-2.5364500000000002E-2</v>
      </c>
      <c r="T65" s="102">
        <v>-0.29461809999999999</v>
      </c>
      <c r="U65" s="102">
        <v>-2.4736500000000002E-2</v>
      </c>
      <c r="V65" s="102">
        <v>0.17599590000000001</v>
      </c>
      <c r="W65" s="102">
        <v>6.4309900000000003E-2</v>
      </c>
      <c r="X65" s="102">
        <v>0.21129419999999999</v>
      </c>
      <c r="Y65" s="102">
        <v>0.29146860000000002</v>
      </c>
      <c r="Z65" s="102">
        <v>-0.1031131</v>
      </c>
      <c r="AA65" s="102">
        <v>-0.12313780000000001</v>
      </c>
      <c r="AB65" s="102">
        <v>-3.2765500000000003E-2</v>
      </c>
      <c r="AC65" s="102">
        <v>-3.6774300000000003E-2</v>
      </c>
      <c r="AD65" s="102">
        <v>0.1352344</v>
      </c>
      <c r="AE65" s="102">
        <v>0.1251101</v>
      </c>
      <c r="AF65" s="102">
        <v>-5.96468E-2</v>
      </c>
      <c r="AG65" s="102">
        <v>-4.9435E-3</v>
      </c>
      <c r="AH65" s="102">
        <v>-2.1127300000000002E-2</v>
      </c>
      <c r="AI65" s="102">
        <v>0.62410869999999996</v>
      </c>
      <c r="AJ65" s="102">
        <v>0.4041457</v>
      </c>
      <c r="AK65" s="102">
        <v>0.63593949999999999</v>
      </c>
      <c r="AL65" s="102">
        <v>0.17462320000000001</v>
      </c>
      <c r="AM65" s="102">
        <v>-0.1104618</v>
      </c>
      <c r="AN65" s="102">
        <v>0.28506890000000001</v>
      </c>
      <c r="AO65" s="102">
        <v>0.18454960000000001</v>
      </c>
    </row>
    <row r="66" spans="1:41" x14ac:dyDescent="0.2">
      <c r="A66" s="24" t="str">
        <f t="shared" si="1"/>
        <v>SSR-43006</v>
      </c>
      <c r="B66" s="24" t="s">
        <v>325</v>
      </c>
      <c r="C66" s="24" t="s">
        <v>52</v>
      </c>
      <c r="D66" s="24" t="s">
        <v>335</v>
      </c>
      <c r="E66" s="24" t="s">
        <v>331</v>
      </c>
      <c r="F66" s="24" t="s">
        <v>328</v>
      </c>
      <c r="G66" s="24" t="s">
        <v>332</v>
      </c>
      <c r="H66" s="23">
        <v>43006</v>
      </c>
      <c r="I66" s="24" t="s">
        <v>331</v>
      </c>
      <c r="J66" s="24">
        <v>15414</v>
      </c>
      <c r="K66" s="24" t="s">
        <v>331</v>
      </c>
      <c r="L66" s="24" t="s">
        <v>333</v>
      </c>
      <c r="N66" s="24" t="s">
        <v>334</v>
      </c>
      <c r="O66" s="24">
        <v>18</v>
      </c>
      <c r="P66" s="24">
        <v>21</v>
      </c>
      <c r="Q66" s="102">
        <v>0.88019729999999996</v>
      </c>
      <c r="R66" s="102">
        <v>-2.5278999999999999E-2</v>
      </c>
      <c r="S66" s="102">
        <v>2.8391099999999999E-2</v>
      </c>
      <c r="T66" s="102">
        <v>-0.13584740000000001</v>
      </c>
      <c r="U66" s="102">
        <v>-4.0351699999999997E-2</v>
      </c>
      <c r="V66" s="102">
        <v>-3.3068699999999999E-2</v>
      </c>
      <c r="W66" s="102">
        <v>-0.1085995</v>
      </c>
      <c r="X66" s="102">
        <v>-1.9558599999999999E-2</v>
      </c>
      <c r="Y66" s="102">
        <v>0.1013553</v>
      </c>
      <c r="Z66" s="102">
        <v>-3.79513E-2</v>
      </c>
      <c r="AA66" s="102">
        <v>-7.1396699999999994E-2</v>
      </c>
      <c r="AB66" s="102">
        <v>-0.1199354</v>
      </c>
      <c r="AC66" s="102">
        <v>-3.9883299999999997E-2</v>
      </c>
      <c r="AD66" s="102">
        <v>0.11620320000000001</v>
      </c>
      <c r="AE66" s="102">
        <v>7.4031700000000006E-2</v>
      </c>
      <c r="AF66" s="102">
        <v>-0.1998231</v>
      </c>
      <c r="AG66" s="102">
        <v>5.9127699999999998E-2</v>
      </c>
      <c r="AH66" s="102">
        <v>4.9875200000000001E-2</v>
      </c>
      <c r="AI66" s="102">
        <v>1.7425619999999999</v>
      </c>
      <c r="AJ66" s="102">
        <v>1.188537</v>
      </c>
      <c r="AK66" s="102">
        <v>0.60815859999999999</v>
      </c>
      <c r="AL66" s="102">
        <v>-1.8468499999999999E-2</v>
      </c>
      <c r="AM66" s="102">
        <v>-1.2334959999999999</v>
      </c>
      <c r="AN66" s="102">
        <v>-0.82452829999999999</v>
      </c>
      <c r="AO66" s="102">
        <v>-0.1072428</v>
      </c>
    </row>
    <row r="67" spans="1:41" x14ac:dyDescent="0.2">
      <c r="A67" s="24" t="str">
        <f t="shared" si="1"/>
        <v>SSR-43032</v>
      </c>
      <c r="B67" s="24" t="s">
        <v>325</v>
      </c>
      <c r="C67" s="24" t="s">
        <v>52</v>
      </c>
      <c r="D67" s="24" t="s">
        <v>335</v>
      </c>
      <c r="E67" s="24" t="s">
        <v>331</v>
      </c>
      <c r="F67" s="24" t="s">
        <v>328</v>
      </c>
      <c r="G67" s="24" t="s">
        <v>332</v>
      </c>
      <c r="H67" s="23">
        <v>43032</v>
      </c>
      <c r="I67" s="24" t="s">
        <v>331</v>
      </c>
      <c r="J67" s="24">
        <v>15414</v>
      </c>
      <c r="K67" s="24" t="s">
        <v>331</v>
      </c>
      <c r="L67" s="24" t="s">
        <v>333</v>
      </c>
      <c r="N67" s="24" t="s">
        <v>334</v>
      </c>
      <c r="O67" s="24">
        <v>16</v>
      </c>
      <c r="P67" s="24">
        <v>17</v>
      </c>
      <c r="Q67" s="102">
        <v>6.2871980000000001</v>
      </c>
      <c r="R67" s="102">
        <v>-0.33602599999999999</v>
      </c>
      <c r="S67" s="102">
        <v>-0.39432519999999999</v>
      </c>
      <c r="T67" s="102">
        <v>-0.1179072</v>
      </c>
      <c r="U67" s="102">
        <v>1.25351E-2</v>
      </c>
      <c r="V67" s="102">
        <v>0.16746510000000001</v>
      </c>
      <c r="W67" s="102">
        <v>0.29431770000000002</v>
      </c>
      <c r="X67" s="102">
        <v>0.50930949999999997</v>
      </c>
      <c r="Y67" s="102">
        <v>0.28037909999999999</v>
      </c>
      <c r="Z67" s="102">
        <v>2.5486100000000001E-2</v>
      </c>
      <c r="AA67" s="102">
        <v>-0.2432484</v>
      </c>
      <c r="AB67" s="102">
        <v>-1.03E-15</v>
      </c>
      <c r="AC67" s="102">
        <v>0.2702039</v>
      </c>
      <c r="AD67" s="102">
        <v>0.39323750000000002</v>
      </c>
      <c r="AE67" s="102">
        <v>2.8795100000000001E-2</v>
      </c>
      <c r="AF67" s="102">
        <v>-0.56041200000000002</v>
      </c>
      <c r="AG67" s="102">
        <v>5.3792520000000001</v>
      </c>
      <c r="AH67" s="102">
        <v>7.195144</v>
      </c>
      <c r="AI67" s="102">
        <v>-0.82709200000000005</v>
      </c>
      <c r="AJ67" s="102">
        <v>-3.428998</v>
      </c>
      <c r="AK67" s="102">
        <v>-3.4172639999999999</v>
      </c>
      <c r="AL67" s="102">
        <v>-1.6886730000000001</v>
      </c>
      <c r="AM67" s="102">
        <v>-0.82146079999999999</v>
      </c>
      <c r="AN67" s="102">
        <v>-1.213428</v>
      </c>
      <c r="AO67" s="102">
        <v>-0.97205149999999996</v>
      </c>
    </row>
    <row r="68" spans="1:41" s="103" customFormat="1" x14ac:dyDescent="0.2">
      <c r="A68" s="103" t="str">
        <f>+CONCATENATE("SS","-",H68)</f>
        <v>SS-42948</v>
      </c>
      <c r="B68" s="103" t="s">
        <v>325</v>
      </c>
      <c r="C68" s="103" t="s">
        <v>52</v>
      </c>
      <c r="D68" s="103" t="s">
        <v>338</v>
      </c>
      <c r="E68" s="103" t="s">
        <v>331</v>
      </c>
      <c r="F68" s="103" t="s">
        <v>328</v>
      </c>
      <c r="G68" s="103" t="s">
        <v>332</v>
      </c>
      <c r="H68" s="104">
        <f>+H51</f>
        <v>42948</v>
      </c>
      <c r="I68" s="104" t="str">
        <f>+I51</f>
        <v>All</v>
      </c>
      <c r="J68" s="103">
        <f>+J34+J51</f>
        <v>19889</v>
      </c>
      <c r="K68" s="104" t="str">
        <f t="shared" ref="K68:N68" si="2">+K51</f>
        <v>All</v>
      </c>
      <c r="L68" s="104" t="str">
        <f t="shared" si="2"/>
        <v>Adjusted</v>
      </c>
      <c r="M68" s="104"/>
      <c r="N68" s="104" t="str">
        <f t="shared" si="2"/>
        <v>Estimated Load Impact</v>
      </c>
      <c r="O68" s="105">
        <f t="shared" ref="O68:P68" si="3">+O51</f>
        <v>17</v>
      </c>
      <c r="P68" s="105">
        <f t="shared" si="3"/>
        <v>20</v>
      </c>
      <c r="Q68" s="106">
        <f>+Q34+Q51</f>
        <v>6.5497385000000001</v>
      </c>
      <c r="R68" s="106">
        <f t="shared" ref="R68:AO79" si="4">+R34+R51</f>
        <v>0.67981279999999999</v>
      </c>
      <c r="S68" s="106">
        <f t="shared" si="4"/>
        <v>0.24816530000000001</v>
      </c>
      <c r="T68" s="106">
        <f t="shared" si="4"/>
        <v>-0.141629</v>
      </c>
      <c r="U68" s="106">
        <f t="shared" si="4"/>
        <v>-0.1607286</v>
      </c>
      <c r="V68" s="106">
        <f t="shared" si="4"/>
        <v>-0.13143470000000002</v>
      </c>
      <c r="W68" s="106">
        <f t="shared" si="4"/>
        <v>-0.24659019999999998</v>
      </c>
      <c r="X68" s="106">
        <f t="shared" si="4"/>
        <v>-0.44672979999999995</v>
      </c>
      <c r="Y68" s="106">
        <f t="shared" si="4"/>
        <v>-0.52706640000000005</v>
      </c>
      <c r="Z68" s="106">
        <f t="shared" si="4"/>
        <v>-0.23492550000000001</v>
      </c>
      <c r="AA68" s="106">
        <f t="shared" si="4"/>
        <v>0.6468874</v>
      </c>
      <c r="AB68" s="106">
        <f t="shared" si="4"/>
        <v>-0.62821130000000003</v>
      </c>
      <c r="AC68" s="106">
        <f t="shared" si="4"/>
        <v>0.61723490000000003</v>
      </c>
      <c r="AD68" s="106">
        <f t="shared" si="4"/>
        <v>1.1006039999999999</v>
      </c>
      <c r="AE68" s="106">
        <f t="shared" si="4"/>
        <v>-0.57311470000000009</v>
      </c>
      <c r="AF68" s="106">
        <f t="shared" si="4"/>
        <v>-1.4543876</v>
      </c>
      <c r="AG68" s="106">
        <f t="shared" si="4"/>
        <v>0.95621170000000011</v>
      </c>
      <c r="AH68" s="106">
        <f t="shared" si="4"/>
        <v>6.5404049999999998</v>
      </c>
      <c r="AI68" s="106">
        <f t="shared" si="4"/>
        <v>7.5290453999999993</v>
      </c>
      <c r="AJ68" s="106">
        <f t="shared" si="4"/>
        <v>7.1668039000000006</v>
      </c>
      <c r="AK68" s="106">
        <f t="shared" si="4"/>
        <v>4.9627002999999998</v>
      </c>
      <c r="AL68" s="106">
        <f t="shared" si="4"/>
        <v>-3.9038656</v>
      </c>
      <c r="AM68" s="106">
        <f t="shared" si="4"/>
        <v>-3.8044447999999997</v>
      </c>
      <c r="AN68" s="106">
        <f t="shared" si="4"/>
        <v>-2.3413582000000002</v>
      </c>
      <c r="AO68" s="106">
        <f t="shared" si="4"/>
        <v>-1.8511221</v>
      </c>
    </row>
    <row r="69" spans="1:41" s="103" customFormat="1" x14ac:dyDescent="0.2">
      <c r="A69" s="103" t="str">
        <f t="shared" ref="A69:A84" si="5">+CONCATENATE("SS","-",H69)</f>
        <v>SS-42949</v>
      </c>
      <c r="B69" s="103" t="s">
        <v>325</v>
      </c>
      <c r="C69" s="103" t="s">
        <v>52</v>
      </c>
      <c r="D69" s="103" t="s">
        <v>338</v>
      </c>
      <c r="E69" s="103" t="s">
        <v>331</v>
      </c>
      <c r="F69" s="103" t="s">
        <v>328</v>
      </c>
      <c r="G69" s="103" t="s">
        <v>332</v>
      </c>
      <c r="H69" s="104">
        <f t="shared" ref="H69:I84" si="6">+H52</f>
        <v>42949</v>
      </c>
      <c r="I69" s="104" t="str">
        <f t="shared" si="6"/>
        <v>All</v>
      </c>
      <c r="J69" s="103">
        <f t="shared" ref="J69:J84" si="7">+J35+J52</f>
        <v>19889</v>
      </c>
      <c r="K69" s="104" t="str">
        <f t="shared" ref="K69:N69" si="8">+K52</f>
        <v>All</v>
      </c>
      <c r="L69" s="104" t="str">
        <f t="shared" si="8"/>
        <v>Adjusted</v>
      </c>
      <c r="M69" s="104"/>
      <c r="N69" s="104" t="str">
        <f t="shared" si="8"/>
        <v>Estimated Load Impact</v>
      </c>
      <c r="O69" s="105">
        <f t="shared" ref="O69:P69" si="9">+O52</f>
        <v>17</v>
      </c>
      <c r="P69" s="105">
        <f t="shared" si="9"/>
        <v>20</v>
      </c>
      <c r="Q69" s="106">
        <f t="shared" ref="Q69:AF84" si="10">+Q35+Q52</f>
        <v>4.0233806999999997</v>
      </c>
      <c r="R69" s="106">
        <f t="shared" si="10"/>
        <v>0.54853090000000004</v>
      </c>
      <c r="S69" s="106">
        <f t="shared" si="10"/>
        <v>0.3768109</v>
      </c>
      <c r="T69" s="106">
        <f t="shared" si="10"/>
        <v>-0.33026840000000002</v>
      </c>
      <c r="U69" s="106">
        <f t="shared" si="10"/>
        <v>-0.3053631</v>
      </c>
      <c r="V69" s="106">
        <f t="shared" si="10"/>
        <v>-2.3663000000000017E-3</v>
      </c>
      <c r="W69" s="106">
        <f t="shared" si="10"/>
        <v>7.2239799999999993E-2</v>
      </c>
      <c r="X69" s="106">
        <f t="shared" si="10"/>
        <v>5.34834E-2</v>
      </c>
      <c r="Y69" s="106">
        <f t="shared" si="10"/>
        <v>0.19463279999999999</v>
      </c>
      <c r="Z69" s="106">
        <f t="shared" si="10"/>
        <v>-8.5102700000000003E-2</v>
      </c>
      <c r="AA69" s="106">
        <f t="shared" si="10"/>
        <v>-0.36547959999999996</v>
      </c>
      <c r="AB69" s="106">
        <f t="shared" si="10"/>
        <v>0.20069620000000002</v>
      </c>
      <c r="AC69" s="106">
        <f t="shared" si="10"/>
        <v>-0.22724349999999999</v>
      </c>
      <c r="AD69" s="106">
        <f t="shared" si="10"/>
        <v>6.3788899999999982E-2</v>
      </c>
      <c r="AE69" s="106">
        <f t="shared" si="10"/>
        <v>-0.45143409999999995</v>
      </c>
      <c r="AF69" s="106">
        <f t="shared" si="10"/>
        <v>0.33791120000000002</v>
      </c>
      <c r="AG69" s="106">
        <f t="shared" si="4"/>
        <v>-2.4961599999999973E-2</v>
      </c>
      <c r="AH69" s="106">
        <f t="shared" si="4"/>
        <v>4.2564340000000005</v>
      </c>
      <c r="AI69" s="106">
        <f t="shared" si="4"/>
        <v>4.3756190000000004</v>
      </c>
      <c r="AJ69" s="106">
        <f t="shared" si="4"/>
        <v>4.0388733000000006</v>
      </c>
      <c r="AK69" s="106">
        <f t="shared" si="4"/>
        <v>3.4225981000000001</v>
      </c>
      <c r="AL69" s="106">
        <f t="shared" si="4"/>
        <v>-2.9757872000000001</v>
      </c>
      <c r="AM69" s="106">
        <f t="shared" si="4"/>
        <v>-2.7215455</v>
      </c>
      <c r="AN69" s="106">
        <f t="shared" si="4"/>
        <v>-1.2548244</v>
      </c>
      <c r="AO69" s="106">
        <f t="shared" si="4"/>
        <v>-1.3811492999999999</v>
      </c>
    </row>
    <row r="70" spans="1:41" s="103" customFormat="1" x14ac:dyDescent="0.2">
      <c r="A70" s="103" t="str">
        <f t="shared" si="5"/>
        <v>SS-42950</v>
      </c>
      <c r="B70" s="103" t="s">
        <v>325</v>
      </c>
      <c r="C70" s="103" t="s">
        <v>52</v>
      </c>
      <c r="D70" s="103" t="s">
        <v>338</v>
      </c>
      <c r="E70" s="103" t="s">
        <v>331</v>
      </c>
      <c r="F70" s="103" t="s">
        <v>328</v>
      </c>
      <c r="G70" s="103" t="s">
        <v>332</v>
      </c>
      <c r="H70" s="104">
        <f t="shared" si="6"/>
        <v>42950</v>
      </c>
      <c r="I70" s="104" t="str">
        <f t="shared" si="6"/>
        <v>All</v>
      </c>
      <c r="J70" s="103">
        <f t="shared" si="7"/>
        <v>19889</v>
      </c>
      <c r="K70" s="104" t="str">
        <f t="shared" ref="K70:N70" si="11">+K53</f>
        <v>All</v>
      </c>
      <c r="L70" s="104" t="str">
        <f t="shared" si="11"/>
        <v>Adjusted</v>
      </c>
      <c r="M70" s="104"/>
      <c r="N70" s="104" t="str">
        <f t="shared" si="11"/>
        <v>Estimated Load Impact</v>
      </c>
      <c r="O70" s="105">
        <f t="shared" ref="O70:P70" si="12">+O53</f>
        <v>17</v>
      </c>
      <c r="P70" s="105">
        <f t="shared" si="12"/>
        <v>20</v>
      </c>
      <c r="Q70" s="106">
        <f t="shared" si="10"/>
        <v>6.9847399999999995</v>
      </c>
      <c r="R70" s="106">
        <f t="shared" si="4"/>
        <v>0.46828449999999999</v>
      </c>
      <c r="S70" s="106">
        <f t="shared" si="4"/>
        <v>0.18314390000000003</v>
      </c>
      <c r="T70" s="106">
        <f t="shared" si="4"/>
        <v>0.27887210000000001</v>
      </c>
      <c r="U70" s="106">
        <f t="shared" si="4"/>
        <v>-0.11653959999999999</v>
      </c>
      <c r="V70" s="106">
        <f t="shared" si="4"/>
        <v>-0.46423299999999995</v>
      </c>
      <c r="W70" s="106">
        <f t="shared" si="4"/>
        <v>-0.21897749999999999</v>
      </c>
      <c r="X70" s="106">
        <f t="shared" si="4"/>
        <v>-0.33794220000000003</v>
      </c>
      <c r="Y70" s="106">
        <f t="shared" si="4"/>
        <v>-0.81098170000000003</v>
      </c>
      <c r="Z70" s="106">
        <f t="shared" si="4"/>
        <v>-5.7683399999999996E-2</v>
      </c>
      <c r="AA70" s="106">
        <f t="shared" si="4"/>
        <v>0.88894080000000009</v>
      </c>
      <c r="AB70" s="106">
        <f t="shared" si="4"/>
        <v>6.0604899999999996E-2</v>
      </c>
      <c r="AC70" s="106">
        <f t="shared" si="4"/>
        <v>-7.1129799999999993E-2</v>
      </c>
      <c r="AD70" s="106">
        <f t="shared" si="4"/>
        <v>-0.4808984</v>
      </c>
      <c r="AE70" s="106">
        <f t="shared" si="4"/>
        <v>-0.22550680000000001</v>
      </c>
      <c r="AF70" s="106">
        <f t="shared" si="4"/>
        <v>0.74351650000000002</v>
      </c>
      <c r="AG70" s="106">
        <f t="shared" si="4"/>
        <v>4.2887299999999989E-2</v>
      </c>
      <c r="AH70" s="106">
        <f t="shared" si="4"/>
        <v>6.9174850000000001</v>
      </c>
      <c r="AI70" s="106">
        <f t="shared" si="4"/>
        <v>8.8878819999999994</v>
      </c>
      <c r="AJ70" s="106">
        <f t="shared" si="4"/>
        <v>7.06081</v>
      </c>
      <c r="AK70" s="106">
        <f t="shared" si="4"/>
        <v>5.072781</v>
      </c>
      <c r="AL70" s="106">
        <f t="shared" si="4"/>
        <v>-1.9903497000000001</v>
      </c>
      <c r="AM70" s="106">
        <f t="shared" si="4"/>
        <v>-3.1483374</v>
      </c>
      <c r="AN70" s="106">
        <f t="shared" si="4"/>
        <v>-1.8878561999999999</v>
      </c>
      <c r="AO70" s="106">
        <f t="shared" si="4"/>
        <v>-1.1583486999999999</v>
      </c>
    </row>
    <row r="71" spans="1:41" s="103" customFormat="1" x14ac:dyDescent="0.2">
      <c r="A71" s="103" t="str">
        <f t="shared" si="5"/>
        <v>SS-42954</v>
      </c>
      <c r="B71" s="103" t="s">
        <v>325</v>
      </c>
      <c r="C71" s="103" t="s">
        <v>52</v>
      </c>
      <c r="D71" s="103" t="s">
        <v>338</v>
      </c>
      <c r="E71" s="103" t="s">
        <v>331</v>
      </c>
      <c r="F71" s="103" t="s">
        <v>328</v>
      </c>
      <c r="G71" s="103" t="s">
        <v>332</v>
      </c>
      <c r="H71" s="104">
        <f t="shared" si="6"/>
        <v>42954</v>
      </c>
      <c r="I71" s="104" t="str">
        <f t="shared" si="6"/>
        <v>All</v>
      </c>
      <c r="J71" s="103">
        <f t="shared" si="7"/>
        <v>19889</v>
      </c>
      <c r="K71" s="104" t="str">
        <f t="shared" ref="K71:N71" si="13">+K54</f>
        <v>All</v>
      </c>
      <c r="L71" s="104" t="str">
        <f t="shared" si="13"/>
        <v>Adjusted</v>
      </c>
      <c r="M71" s="104"/>
      <c r="N71" s="104" t="str">
        <f t="shared" si="13"/>
        <v>Estimated Load Impact</v>
      </c>
      <c r="O71" s="105">
        <f t="shared" ref="O71:P71" si="14">+O54</f>
        <v>20</v>
      </c>
      <c r="P71" s="105">
        <f t="shared" si="14"/>
        <v>20</v>
      </c>
      <c r="Q71" s="106">
        <f t="shared" si="10"/>
        <v>2.2791391000000001</v>
      </c>
      <c r="R71" s="106">
        <f t="shared" si="4"/>
        <v>0.1788265</v>
      </c>
      <c r="S71" s="106">
        <f t="shared" si="4"/>
        <v>8.3675999999999959E-3</v>
      </c>
      <c r="T71" s="106">
        <f t="shared" si="4"/>
        <v>-0.2966627</v>
      </c>
      <c r="U71" s="106">
        <f t="shared" si="4"/>
        <v>-0.16949029999999998</v>
      </c>
      <c r="V71" s="106">
        <f t="shared" si="4"/>
        <v>6.9978399999999996E-2</v>
      </c>
      <c r="W71" s="106">
        <f t="shared" si="4"/>
        <v>9.3749399999999983E-2</v>
      </c>
      <c r="X71" s="106">
        <f t="shared" si="4"/>
        <v>2.9257699999999998E-2</v>
      </c>
      <c r="Y71" s="106">
        <f t="shared" si="4"/>
        <v>-0.38970070000000001</v>
      </c>
      <c r="Z71" s="106">
        <f t="shared" si="4"/>
        <v>-4.1658299999999995E-2</v>
      </c>
      <c r="AA71" s="106">
        <f t="shared" si="4"/>
        <v>0.24417850000000002</v>
      </c>
      <c r="AB71" s="106">
        <f t="shared" si="4"/>
        <v>0.24920469999999995</v>
      </c>
      <c r="AC71" s="106">
        <f t="shared" si="4"/>
        <v>-5.5485199999999998E-2</v>
      </c>
      <c r="AD71" s="106">
        <f t="shared" si="4"/>
        <v>-0.246143</v>
      </c>
      <c r="AE71" s="106">
        <f t="shared" si="4"/>
        <v>-3.9340299999999995E-2</v>
      </c>
      <c r="AF71" s="106">
        <f t="shared" si="4"/>
        <v>0.18231570000000002</v>
      </c>
      <c r="AG71" s="106">
        <f t="shared" si="4"/>
        <v>-0.80170429999999993</v>
      </c>
      <c r="AH71" s="106">
        <f t="shared" si="4"/>
        <v>0.12950739999999999</v>
      </c>
      <c r="AI71" s="106">
        <f t="shared" si="4"/>
        <v>7.9435499999999992E-2</v>
      </c>
      <c r="AJ71" s="106">
        <f t="shared" si="4"/>
        <v>0.22580330000000004</v>
      </c>
      <c r="AK71" s="106">
        <f t="shared" si="4"/>
        <v>2.2791391000000001</v>
      </c>
      <c r="AL71" s="106">
        <f t="shared" si="4"/>
        <v>-1.4127466000000002</v>
      </c>
      <c r="AM71" s="106">
        <f t="shared" si="4"/>
        <v>-0.19434360000000001</v>
      </c>
      <c r="AN71" s="106">
        <f t="shared" si="4"/>
        <v>0.25825540000000002</v>
      </c>
      <c r="AO71" s="106">
        <f t="shared" si="4"/>
        <v>-3.2181899999999999E-2</v>
      </c>
    </row>
    <row r="72" spans="1:41" s="103" customFormat="1" x14ac:dyDescent="0.2">
      <c r="A72" s="103" t="str">
        <f t="shared" si="5"/>
        <v>SS-42955</v>
      </c>
      <c r="B72" s="103" t="s">
        <v>325</v>
      </c>
      <c r="C72" s="103" t="s">
        <v>52</v>
      </c>
      <c r="D72" s="103" t="s">
        <v>338</v>
      </c>
      <c r="E72" s="103" t="s">
        <v>331</v>
      </c>
      <c r="F72" s="103" t="s">
        <v>328</v>
      </c>
      <c r="G72" s="103" t="s">
        <v>332</v>
      </c>
      <c r="H72" s="104">
        <f t="shared" si="6"/>
        <v>42955</v>
      </c>
      <c r="I72" s="104" t="str">
        <f t="shared" si="6"/>
        <v>All</v>
      </c>
      <c r="J72" s="103">
        <f t="shared" si="7"/>
        <v>19889</v>
      </c>
      <c r="K72" s="104" t="str">
        <f t="shared" ref="K72:N72" si="15">+K55</f>
        <v>All</v>
      </c>
      <c r="L72" s="104" t="str">
        <f t="shared" si="15"/>
        <v>Adjusted</v>
      </c>
      <c r="M72" s="104"/>
      <c r="N72" s="104" t="str">
        <f t="shared" si="15"/>
        <v>Estimated Load Impact</v>
      </c>
      <c r="O72" s="105">
        <f t="shared" ref="O72:P72" si="16">+O55</f>
        <v>19</v>
      </c>
      <c r="P72" s="105">
        <f t="shared" si="16"/>
        <v>20</v>
      </c>
      <c r="Q72" s="106">
        <f t="shared" si="10"/>
        <v>4.2360536</v>
      </c>
      <c r="R72" s="106">
        <f t="shared" si="4"/>
        <v>4.2749499999999996E-2</v>
      </c>
      <c r="S72" s="106">
        <f t="shared" si="4"/>
        <v>3.5751199999999997E-2</v>
      </c>
      <c r="T72" s="106">
        <f t="shared" si="4"/>
        <v>-0.121075</v>
      </c>
      <c r="U72" s="106">
        <f t="shared" si="4"/>
        <v>-4.31806E-2</v>
      </c>
      <c r="V72" s="106">
        <f t="shared" si="4"/>
        <v>-6.5738199999999997E-2</v>
      </c>
      <c r="W72" s="106">
        <f t="shared" si="4"/>
        <v>-0.2816845</v>
      </c>
      <c r="X72" s="106">
        <f t="shared" si="4"/>
        <v>-0.68467140000000004</v>
      </c>
      <c r="Y72" s="106">
        <f t="shared" si="4"/>
        <v>-0.30039969999999999</v>
      </c>
      <c r="Z72" s="106">
        <f t="shared" si="4"/>
        <v>-0.25132640000000001</v>
      </c>
      <c r="AA72" s="106">
        <f t="shared" si="4"/>
        <v>0.31767710000000005</v>
      </c>
      <c r="AB72" s="106">
        <f t="shared" si="4"/>
        <v>0.62248519999999996</v>
      </c>
      <c r="AC72" s="106">
        <f t="shared" si="4"/>
        <v>3.4969300000000009E-2</v>
      </c>
      <c r="AD72" s="106">
        <f t="shared" si="4"/>
        <v>-0.45070789999999999</v>
      </c>
      <c r="AE72" s="106">
        <f t="shared" si="4"/>
        <v>-0.2729683</v>
      </c>
      <c r="AF72" s="106">
        <f t="shared" si="4"/>
        <v>-0.2817154</v>
      </c>
      <c r="AG72" s="106">
        <f t="shared" si="4"/>
        <v>0.16534699999999997</v>
      </c>
      <c r="AH72" s="106">
        <f t="shared" si="4"/>
        <v>-0.52919629999999995</v>
      </c>
      <c r="AI72" s="106">
        <f t="shared" si="4"/>
        <v>0.46363370000000004</v>
      </c>
      <c r="AJ72" s="106">
        <f t="shared" si="4"/>
        <v>4.8648726</v>
      </c>
      <c r="AK72" s="106">
        <f t="shared" si="4"/>
        <v>3.6072356000000001</v>
      </c>
      <c r="AL72" s="106">
        <f t="shared" si="4"/>
        <v>-1.1531285000000002</v>
      </c>
      <c r="AM72" s="106">
        <f t="shared" si="4"/>
        <v>-0.99366469999999985</v>
      </c>
      <c r="AN72" s="106">
        <f t="shared" si="4"/>
        <v>-0.43895139999999999</v>
      </c>
      <c r="AO72" s="106">
        <f t="shared" si="4"/>
        <v>-0.28170880000000004</v>
      </c>
    </row>
    <row r="73" spans="1:41" s="103" customFormat="1" x14ac:dyDescent="0.2">
      <c r="A73" s="103" t="str">
        <f t="shared" si="5"/>
        <v>SS-42975</v>
      </c>
      <c r="B73" s="103" t="s">
        <v>325</v>
      </c>
      <c r="C73" s="103" t="s">
        <v>52</v>
      </c>
      <c r="D73" s="103" t="s">
        <v>338</v>
      </c>
      <c r="E73" s="103" t="s">
        <v>331</v>
      </c>
      <c r="F73" s="103" t="s">
        <v>328</v>
      </c>
      <c r="G73" s="103" t="s">
        <v>332</v>
      </c>
      <c r="H73" s="104">
        <f t="shared" si="6"/>
        <v>42975</v>
      </c>
      <c r="I73" s="104" t="str">
        <f t="shared" si="6"/>
        <v>All</v>
      </c>
      <c r="J73" s="103">
        <f t="shared" si="7"/>
        <v>19889</v>
      </c>
      <c r="K73" s="104" t="str">
        <f t="shared" ref="K73:N73" si="17">+K56</f>
        <v>All</v>
      </c>
      <c r="L73" s="104" t="str">
        <f t="shared" si="17"/>
        <v>Adjusted</v>
      </c>
      <c r="M73" s="104"/>
      <c r="N73" s="104" t="str">
        <f t="shared" si="17"/>
        <v>Estimated Load Impact</v>
      </c>
      <c r="O73" s="105">
        <f t="shared" ref="O73:P73" si="18">+O56</f>
        <v>17</v>
      </c>
      <c r="P73" s="105">
        <f t="shared" si="18"/>
        <v>20</v>
      </c>
      <c r="Q73" s="106">
        <f t="shared" si="10"/>
        <v>6.0976870000000005</v>
      </c>
      <c r="R73" s="106">
        <f t="shared" si="4"/>
        <v>6.9709999999999994E-2</v>
      </c>
      <c r="S73" s="106">
        <f t="shared" si="4"/>
        <v>-5.1288400000000005E-2</v>
      </c>
      <c r="T73" s="106">
        <f t="shared" si="4"/>
        <v>-5.6105799999999997E-2</v>
      </c>
      <c r="U73" s="106">
        <f t="shared" si="4"/>
        <v>-3.4569599999999999E-2</v>
      </c>
      <c r="V73" s="106">
        <f t="shared" si="4"/>
        <v>-0.23622480000000001</v>
      </c>
      <c r="W73" s="106">
        <f t="shared" si="4"/>
        <v>-4.4266499999999986E-2</v>
      </c>
      <c r="X73" s="106">
        <f t="shared" si="4"/>
        <v>-0.30386259999999998</v>
      </c>
      <c r="Y73" s="106">
        <f t="shared" si="4"/>
        <v>-0.29376619999999998</v>
      </c>
      <c r="Z73" s="106">
        <f t="shared" si="4"/>
        <v>0.14758199999999999</v>
      </c>
      <c r="AA73" s="106">
        <f t="shared" si="4"/>
        <v>-1.9934500000000001E-2</v>
      </c>
      <c r="AB73" s="106">
        <f t="shared" si="4"/>
        <v>-5.5035399999999984E-2</v>
      </c>
      <c r="AC73" s="106">
        <f t="shared" si="4"/>
        <v>1.9536599999999987E-2</v>
      </c>
      <c r="AD73" s="106">
        <f t="shared" si="4"/>
        <v>-0.14325019999999999</v>
      </c>
      <c r="AE73" s="106">
        <f t="shared" si="4"/>
        <v>-0.12043979999999999</v>
      </c>
      <c r="AF73" s="106">
        <f t="shared" si="4"/>
        <v>-0.30488969999999999</v>
      </c>
      <c r="AG73" s="106">
        <f t="shared" si="4"/>
        <v>0.50822529999999999</v>
      </c>
      <c r="AH73" s="106">
        <f t="shared" si="4"/>
        <v>7.1328800000000001</v>
      </c>
      <c r="AI73" s="106">
        <f t="shared" si="4"/>
        <v>7.4844290000000004</v>
      </c>
      <c r="AJ73" s="106">
        <f t="shared" si="4"/>
        <v>6.2695663000000001</v>
      </c>
      <c r="AK73" s="106">
        <f t="shared" si="4"/>
        <v>3.503873</v>
      </c>
      <c r="AL73" s="106">
        <f t="shared" si="4"/>
        <v>-3.5165306999999997</v>
      </c>
      <c r="AM73" s="106">
        <f t="shared" si="4"/>
        <v>-2.8629071000000001</v>
      </c>
      <c r="AN73" s="106">
        <f t="shared" si="4"/>
        <v>-1.4692833000000001</v>
      </c>
      <c r="AO73" s="106">
        <f t="shared" si="4"/>
        <v>-0.462507</v>
      </c>
    </row>
    <row r="74" spans="1:41" s="103" customFormat="1" x14ac:dyDescent="0.2">
      <c r="A74" s="103" t="str">
        <f t="shared" si="5"/>
        <v>SS-42976</v>
      </c>
      <c r="B74" s="103" t="s">
        <v>325</v>
      </c>
      <c r="C74" s="103" t="s">
        <v>52</v>
      </c>
      <c r="D74" s="103" t="s">
        <v>338</v>
      </c>
      <c r="E74" s="103" t="s">
        <v>331</v>
      </c>
      <c r="F74" s="103" t="s">
        <v>328</v>
      </c>
      <c r="G74" s="103" t="s">
        <v>332</v>
      </c>
      <c r="H74" s="104">
        <f t="shared" si="6"/>
        <v>42976</v>
      </c>
      <c r="I74" s="104" t="str">
        <f t="shared" si="6"/>
        <v>All</v>
      </c>
      <c r="J74" s="103">
        <f t="shared" si="7"/>
        <v>19889</v>
      </c>
      <c r="K74" s="104" t="str">
        <f t="shared" ref="K74:N74" si="19">+K57</f>
        <v>All</v>
      </c>
      <c r="L74" s="104" t="str">
        <f t="shared" si="19"/>
        <v>Adjusted</v>
      </c>
      <c r="M74" s="104"/>
      <c r="N74" s="104" t="str">
        <f t="shared" si="19"/>
        <v>Estimated Load Impact</v>
      </c>
      <c r="O74" s="105">
        <f t="shared" ref="O74:P74" si="20">+O57</f>
        <v>18</v>
      </c>
      <c r="P74" s="105">
        <f t="shared" si="20"/>
        <v>21</v>
      </c>
      <c r="Q74" s="106">
        <f t="shared" si="10"/>
        <v>5.8611075000000001</v>
      </c>
      <c r="R74" s="106">
        <f t="shared" si="4"/>
        <v>0.20755750000000001</v>
      </c>
      <c r="S74" s="106">
        <f t="shared" si="4"/>
        <v>-9.6884200000000004E-2</v>
      </c>
      <c r="T74" s="106">
        <f t="shared" si="4"/>
        <v>-0.19901260000000001</v>
      </c>
      <c r="U74" s="106">
        <f t="shared" si="4"/>
        <v>0.17867079999999999</v>
      </c>
      <c r="V74" s="106">
        <f t="shared" si="4"/>
        <v>0.24856030000000001</v>
      </c>
      <c r="W74" s="106">
        <f t="shared" si="4"/>
        <v>-7.9963300000000001E-2</v>
      </c>
      <c r="X74" s="106">
        <f t="shared" si="4"/>
        <v>-0.27656360000000002</v>
      </c>
      <c r="Y74" s="106">
        <f t="shared" si="4"/>
        <v>-9.9405999999999994E-2</v>
      </c>
      <c r="Z74" s="106">
        <f t="shared" si="4"/>
        <v>8.8082899999999992E-2</v>
      </c>
      <c r="AA74" s="106">
        <f t="shared" si="4"/>
        <v>-4.1822200000000004E-2</v>
      </c>
      <c r="AB74" s="106">
        <f t="shared" si="4"/>
        <v>0.13317409999999999</v>
      </c>
      <c r="AC74" s="106">
        <f t="shared" si="4"/>
        <v>0.33656610000000003</v>
      </c>
      <c r="AD74" s="106">
        <f t="shared" si="4"/>
        <v>-0.43212459999999997</v>
      </c>
      <c r="AE74" s="106">
        <f t="shared" si="4"/>
        <v>-2.6258000000000004E-2</v>
      </c>
      <c r="AF74" s="106">
        <f t="shared" si="4"/>
        <v>-8.0843700000000004E-2</v>
      </c>
      <c r="AG74" s="106">
        <f t="shared" si="4"/>
        <v>-0.33049589999999995</v>
      </c>
      <c r="AH74" s="106">
        <f t="shared" si="4"/>
        <v>8.8530899999999996E-2</v>
      </c>
      <c r="AI74" s="106">
        <f t="shared" si="4"/>
        <v>3.0991295000000001</v>
      </c>
      <c r="AJ74" s="106">
        <f t="shared" si="4"/>
        <v>8.083794300000001</v>
      </c>
      <c r="AK74" s="106">
        <f t="shared" si="4"/>
        <v>6.5884160000000005</v>
      </c>
      <c r="AL74" s="106">
        <f t="shared" si="4"/>
        <v>5.6730891000000003</v>
      </c>
      <c r="AM74" s="106">
        <f t="shared" si="4"/>
        <v>-3.1228419999999999</v>
      </c>
      <c r="AN74" s="106">
        <f t="shared" si="4"/>
        <v>-4.1203867000000001</v>
      </c>
      <c r="AO74" s="106">
        <f t="shared" si="4"/>
        <v>-2.8240031999999999</v>
      </c>
    </row>
    <row r="75" spans="1:41" s="103" customFormat="1" x14ac:dyDescent="0.2">
      <c r="A75" s="103" t="str">
        <f t="shared" si="5"/>
        <v>SS-42978</v>
      </c>
      <c r="B75" s="103" t="s">
        <v>325</v>
      </c>
      <c r="C75" s="103" t="s">
        <v>52</v>
      </c>
      <c r="D75" s="103" t="s">
        <v>338</v>
      </c>
      <c r="E75" s="103" t="s">
        <v>331</v>
      </c>
      <c r="F75" s="103" t="s">
        <v>328</v>
      </c>
      <c r="G75" s="103" t="s">
        <v>332</v>
      </c>
      <c r="H75" s="104">
        <f t="shared" si="6"/>
        <v>42978</v>
      </c>
      <c r="I75" s="104" t="str">
        <f t="shared" si="6"/>
        <v>All</v>
      </c>
      <c r="J75" s="103">
        <f t="shared" si="7"/>
        <v>19889</v>
      </c>
      <c r="K75" s="104" t="str">
        <f t="shared" ref="K75:N75" si="21">+K58</f>
        <v>All</v>
      </c>
      <c r="L75" s="104" t="str">
        <f t="shared" si="21"/>
        <v>Adjusted</v>
      </c>
      <c r="M75" s="104"/>
      <c r="N75" s="104" t="str">
        <f t="shared" si="21"/>
        <v>Estimated Load Impact</v>
      </c>
      <c r="O75" s="105">
        <f t="shared" ref="O75:P75" si="22">+O58</f>
        <v>17</v>
      </c>
      <c r="P75" s="105">
        <f t="shared" si="22"/>
        <v>20</v>
      </c>
      <c r="Q75" s="106">
        <f t="shared" si="10"/>
        <v>8.1617929999999994</v>
      </c>
      <c r="R75" s="106">
        <f t="shared" si="4"/>
        <v>-0.10836440000000001</v>
      </c>
      <c r="S75" s="106">
        <f t="shared" si="4"/>
        <v>-0.16422150000000002</v>
      </c>
      <c r="T75" s="106">
        <f t="shared" si="4"/>
        <v>-1.1676800000000001E-2</v>
      </c>
      <c r="U75" s="106">
        <f t="shared" si="4"/>
        <v>-0.22270990000000002</v>
      </c>
      <c r="V75" s="106">
        <f t="shared" si="4"/>
        <v>-0.3476996</v>
      </c>
      <c r="W75" s="106">
        <f t="shared" si="4"/>
        <v>-0.36715690000000001</v>
      </c>
      <c r="X75" s="106">
        <f t="shared" si="4"/>
        <v>-0.15733900000000001</v>
      </c>
      <c r="Y75" s="106">
        <f t="shared" si="4"/>
        <v>-0.22636230000000002</v>
      </c>
      <c r="Z75" s="106">
        <f t="shared" si="4"/>
        <v>-5.1944099999999993E-2</v>
      </c>
      <c r="AA75" s="106">
        <f t="shared" si="4"/>
        <v>-0.1924081</v>
      </c>
      <c r="AB75" s="106">
        <f t="shared" si="4"/>
        <v>-7.7160000000000006E-2</v>
      </c>
      <c r="AC75" s="106">
        <f t="shared" si="4"/>
        <v>-1.9922099999999998E-2</v>
      </c>
      <c r="AD75" s="106">
        <f t="shared" si="4"/>
        <v>0.46441910000000003</v>
      </c>
      <c r="AE75" s="106">
        <f t="shared" si="4"/>
        <v>-0.49279450000000002</v>
      </c>
      <c r="AF75" s="106">
        <f t="shared" si="4"/>
        <v>0.22875630000000002</v>
      </c>
      <c r="AG75" s="106">
        <f t="shared" si="4"/>
        <v>-0.52323609999999998</v>
      </c>
      <c r="AH75" s="106">
        <f t="shared" si="4"/>
        <v>8.5496669999999995</v>
      </c>
      <c r="AI75" s="106">
        <f t="shared" si="4"/>
        <v>10.907094000000001</v>
      </c>
      <c r="AJ75" s="106">
        <f t="shared" si="4"/>
        <v>8.2972702999999992</v>
      </c>
      <c r="AK75" s="106">
        <f t="shared" si="4"/>
        <v>4.8931389000000003</v>
      </c>
      <c r="AL75" s="106">
        <f t="shared" si="4"/>
        <v>-4.6460052000000003</v>
      </c>
      <c r="AM75" s="106">
        <f t="shared" si="4"/>
        <v>-5.0951868000000005</v>
      </c>
      <c r="AN75" s="106">
        <f t="shared" si="4"/>
        <v>-2.5444145000000002</v>
      </c>
      <c r="AO75" s="106">
        <f t="shared" si="4"/>
        <v>-1.5751291000000001</v>
      </c>
    </row>
    <row r="76" spans="1:41" s="103" customFormat="1" x14ac:dyDescent="0.2">
      <c r="A76" s="103" t="str">
        <f t="shared" si="5"/>
        <v>SS-42979</v>
      </c>
      <c r="B76" s="103" t="s">
        <v>325</v>
      </c>
      <c r="C76" s="103" t="s">
        <v>52</v>
      </c>
      <c r="D76" s="103" t="s">
        <v>338</v>
      </c>
      <c r="E76" s="103" t="s">
        <v>331</v>
      </c>
      <c r="F76" s="103" t="s">
        <v>328</v>
      </c>
      <c r="G76" s="103" t="s">
        <v>332</v>
      </c>
      <c r="H76" s="104">
        <f t="shared" si="6"/>
        <v>42979</v>
      </c>
      <c r="I76" s="104" t="str">
        <f t="shared" si="6"/>
        <v>All</v>
      </c>
      <c r="J76" s="103">
        <f t="shared" si="7"/>
        <v>19889</v>
      </c>
      <c r="K76" s="104" t="str">
        <f t="shared" ref="K76:N76" si="23">+K59</f>
        <v>All</v>
      </c>
      <c r="L76" s="104" t="str">
        <f t="shared" si="23"/>
        <v>Adjusted</v>
      </c>
      <c r="M76" s="104"/>
      <c r="N76" s="104" t="str">
        <f t="shared" si="23"/>
        <v>Estimated Load Impact</v>
      </c>
      <c r="O76" s="105">
        <f t="shared" ref="O76:P76" si="24">+O59</f>
        <v>17</v>
      </c>
      <c r="P76" s="105">
        <f t="shared" si="24"/>
        <v>20</v>
      </c>
      <c r="Q76" s="106">
        <f t="shared" si="10"/>
        <v>8.8393630000000005</v>
      </c>
      <c r="R76" s="106">
        <f t="shared" si="4"/>
        <v>-0.13702820000000002</v>
      </c>
      <c r="S76" s="106">
        <f t="shared" si="4"/>
        <v>-0.17970219999999998</v>
      </c>
      <c r="T76" s="106">
        <f t="shared" si="4"/>
        <v>-0.30640210000000001</v>
      </c>
      <c r="U76" s="106">
        <f t="shared" si="4"/>
        <v>-0.2233677</v>
      </c>
      <c r="V76" s="106">
        <f t="shared" si="4"/>
        <v>0.19343150000000001</v>
      </c>
      <c r="W76" s="106">
        <f t="shared" si="4"/>
        <v>0.30570589999999997</v>
      </c>
      <c r="X76" s="106">
        <f t="shared" si="4"/>
        <v>0.11599889999999999</v>
      </c>
      <c r="Y76" s="106">
        <f t="shared" si="4"/>
        <v>-0.13873099999999999</v>
      </c>
      <c r="Z76" s="106">
        <f t="shared" si="4"/>
        <v>0.20567460000000001</v>
      </c>
      <c r="AA76" s="106">
        <f t="shared" si="4"/>
        <v>-0.43327969999999999</v>
      </c>
      <c r="AB76" s="106">
        <f t="shared" si="4"/>
        <v>-0.46294109999999999</v>
      </c>
      <c r="AC76" s="106">
        <f t="shared" si="4"/>
        <v>0.43346859999999998</v>
      </c>
      <c r="AD76" s="106">
        <f t="shared" si="4"/>
        <v>-0.64866000000000001</v>
      </c>
      <c r="AE76" s="106">
        <f t="shared" si="4"/>
        <v>-0.16033019999999998</v>
      </c>
      <c r="AF76" s="106">
        <f t="shared" si="4"/>
        <v>0.79079599999999994</v>
      </c>
      <c r="AG76" s="106">
        <f t="shared" si="4"/>
        <v>-9.6511399999999997E-2</v>
      </c>
      <c r="AH76" s="106">
        <f t="shared" si="4"/>
        <v>8.2009277999999988</v>
      </c>
      <c r="AI76" s="106">
        <f t="shared" si="4"/>
        <v>10.513448200000001</v>
      </c>
      <c r="AJ76" s="106">
        <f t="shared" si="4"/>
        <v>8.9332481999999995</v>
      </c>
      <c r="AK76" s="106">
        <f t="shared" si="4"/>
        <v>7.7098279000000005</v>
      </c>
      <c r="AL76" s="106">
        <f t="shared" si="4"/>
        <v>-2.9795424000000001</v>
      </c>
      <c r="AM76" s="106">
        <f t="shared" si="4"/>
        <v>-6.4785708</v>
      </c>
      <c r="AN76" s="106">
        <f t="shared" si="4"/>
        <v>-3.8965798999999999</v>
      </c>
      <c r="AO76" s="106">
        <f t="shared" si="4"/>
        <v>-2.3051361999999997</v>
      </c>
    </row>
    <row r="77" spans="1:41" s="103" customFormat="1" x14ac:dyDescent="0.2">
      <c r="A77" s="103" t="str">
        <f t="shared" si="5"/>
        <v>SS-42980</v>
      </c>
      <c r="B77" s="103" t="s">
        <v>325</v>
      </c>
      <c r="C77" s="103" t="s">
        <v>52</v>
      </c>
      <c r="D77" s="103" t="s">
        <v>338</v>
      </c>
      <c r="E77" s="103" t="s">
        <v>331</v>
      </c>
      <c r="F77" s="103" t="s">
        <v>328</v>
      </c>
      <c r="G77" s="103" t="s">
        <v>332</v>
      </c>
      <c r="H77" s="104">
        <f t="shared" si="6"/>
        <v>42980</v>
      </c>
      <c r="I77" s="104" t="str">
        <f t="shared" si="6"/>
        <v>All</v>
      </c>
      <c r="J77" s="103">
        <f t="shared" si="7"/>
        <v>19889</v>
      </c>
      <c r="K77" s="104" t="str">
        <f t="shared" ref="K77:N77" si="25">+K60</f>
        <v>All</v>
      </c>
      <c r="L77" s="104" t="str">
        <f t="shared" si="25"/>
        <v>Adjusted</v>
      </c>
      <c r="M77" s="104"/>
      <c r="N77" s="104" t="str">
        <f t="shared" si="25"/>
        <v>Estimated Load Impact</v>
      </c>
      <c r="O77" s="105">
        <f t="shared" ref="O77:P77" si="26">+O60</f>
        <v>18</v>
      </c>
      <c r="P77" s="105">
        <f t="shared" si="26"/>
        <v>21</v>
      </c>
      <c r="Q77" s="106">
        <f t="shared" si="10"/>
        <v>10.6783678</v>
      </c>
      <c r="R77" s="106">
        <f t="shared" si="4"/>
        <v>0.18984599999999996</v>
      </c>
      <c r="S77" s="106">
        <f t="shared" si="4"/>
        <v>-0.17019689999999998</v>
      </c>
      <c r="T77" s="106">
        <f t="shared" si="4"/>
        <v>0.33249680000000004</v>
      </c>
      <c r="U77" s="106">
        <f t="shared" si="4"/>
        <v>6.1139200000000005E-2</v>
      </c>
      <c r="V77" s="106">
        <f t="shared" si="4"/>
        <v>-7.0376099999999997E-2</v>
      </c>
      <c r="W77" s="106">
        <f t="shared" si="4"/>
        <v>-9.0645900000000001E-2</v>
      </c>
      <c r="X77" s="106">
        <f t="shared" si="4"/>
        <v>-0.29527930000000002</v>
      </c>
      <c r="Y77" s="106">
        <f t="shared" si="4"/>
        <v>-0.4422335</v>
      </c>
      <c r="Z77" s="106">
        <f t="shared" si="4"/>
        <v>0.17409360000000002</v>
      </c>
      <c r="AA77" s="106">
        <f t="shared" si="4"/>
        <v>0.35585260000000002</v>
      </c>
      <c r="AB77" s="106">
        <f t="shared" si="4"/>
        <v>0.31315840000000006</v>
      </c>
      <c r="AC77" s="106">
        <f t="shared" si="4"/>
        <v>-0.45553090000000002</v>
      </c>
      <c r="AD77" s="106">
        <f t="shared" si="4"/>
        <v>0.13255309999999998</v>
      </c>
      <c r="AE77" s="106">
        <f t="shared" si="4"/>
        <v>0.15025750000000002</v>
      </c>
      <c r="AF77" s="106">
        <f t="shared" si="4"/>
        <v>-5.36861E-2</v>
      </c>
      <c r="AG77" s="106">
        <f t="shared" si="4"/>
        <v>0.50254290000000001</v>
      </c>
      <c r="AH77" s="106">
        <f t="shared" si="4"/>
        <v>-0.57476489999999991</v>
      </c>
      <c r="AI77" s="106">
        <f t="shared" si="4"/>
        <v>10.972301</v>
      </c>
      <c r="AJ77" s="106">
        <f t="shared" si="4"/>
        <v>13.1525544</v>
      </c>
      <c r="AK77" s="106">
        <f t="shared" si="4"/>
        <v>10.124992000000001</v>
      </c>
      <c r="AL77" s="106">
        <f t="shared" si="4"/>
        <v>8.4636203000000005</v>
      </c>
      <c r="AM77" s="106">
        <f t="shared" si="4"/>
        <v>-4.7331754000000004</v>
      </c>
      <c r="AN77" s="106">
        <f t="shared" si="4"/>
        <v>-7.0824045</v>
      </c>
      <c r="AO77" s="106">
        <f t="shared" si="4"/>
        <v>-4.9734083999999994</v>
      </c>
    </row>
    <row r="78" spans="1:41" s="103" customFormat="1" x14ac:dyDescent="0.2">
      <c r="A78" s="103" t="str">
        <f t="shared" si="5"/>
        <v>SS-42983</v>
      </c>
      <c r="B78" s="103" t="s">
        <v>325</v>
      </c>
      <c r="C78" s="103" t="s">
        <v>52</v>
      </c>
      <c r="D78" s="103" t="s">
        <v>338</v>
      </c>
      <c r="E78" s="103" t="s">
        <v>331</v>
      </c>
      <c r="F78" s="103" t="s">
        <v>328</v>
      </c>
      <c r="G78" s="103" t="s">
        <v>332</v>
      </c>
      <c r="H78" s="104">
        <f t="shared" si="6"/>
        <v>42983</v>
      </c>
      <c r="I78" s="104" t="str">
        <f t="shared" si="6"/>
        <v>All</v>
      </c>
      <c r="J78" s="103">
        <f t="shared" si="7"/>
        <v>19889</v>
      </c>
      <c r="K78" s="104" t="str">
        <f t="shared" ref="K78:N78" si="27">+K61</f>
        <v>All</v>
      </c>
      <c r="L78" s="104" t="str">
        <f t="shared" si="27"/>
        <v>Adjusted</v>
      </c>
      <c r="M78" s="104"/>
      <c r="N78" s="104" t="str">
        <f t="shared" si="27"/>
        <v>Estimated Load Impact</v>
      </c>
      <c r="O78" s="105">
        <f t="shared" ref="O78:P78" si="28">+O61</f>
        <v>18</v>
      </c>
      <c r="P78" s="105">
        <f t="shared" si="28"/>
        <v>20</v>
      </c>
      <c r="Q78" s="106">
        <f t="shared" si="10"/>
        <v>3.3262708000000001</v>
      </c>
      <c r="R78" s="106">
        <f t="shared" si="4"/>
        <v>0.2886744</v>
      </c>
      <c r="S78" s="106">
        <f t="shared" si="4"/>
        <v>0.11125089999999999</v>
      </c>
      <c r="T78" s="106">
        <f t="shared" si="4"/>
        <v>-0.18582209999999999</v>
      </c>
      <c r="U78" s="106">
        <f t="shared" si="4"/>
        <v>5.2309400000000006E-2</v>
      </c>
      <c r="V78" s="106">
        <f t="shared" si="4"/>
        <v>8.512610000000001E-2</v>
      </c>
      <c r="W78" s="106">
        <f t="shared" si="4"/>
        <v>-0.18191770000000002</v>
      </c>
      <c r="X78" s="106">
        <f t="shared" si="4"/>
        <v>-0.17043090000000002</v>
      </c>
      <c r="Y78" s="106">
        <f t="shared" si="4"/>
        <v>-0.17952319999999999</v>
      </c>
      <c r="Z78" s="106">
        <f t="shared" si="4"/>
        <v>0.13798250000000001</v>
      </c>
      <c r="AA78" s="106">
        <f t="shared" si="4"/>
        <v>-5.6737499999999996E-2</v>
      </c>
      <c r="AB78" s="106">
        <f t="shared" si="4"/>
        <v>-2.5083700000000004E-2</v>
      </c>
      <c r="AC78" s="106">
        <f t="shared" si="4"/>
        <v>0.16511889999999999</v>
      </c>
      <c r="AD78" s="106">
        <f t="shared" si="4"/>
        <v>-5.4406700000000002E-2</v>
      </c>
      <c r="AE78" s="106">
        <f t="shared" si="4"/>
        <v>-0.73501719999999993</v>
      </c>
      <c r="AF78" s="106">
        <f t="shared" si="4"/>
        <v>-0.46779380000000004</v>
      </c>
      <c r="AG78" s="106">
        <f t="shared" si="4"/>
        <v>0.73904839999999994</v>
      </c>
      <c r="AH78" s="106">
        <f t="shared" si="4"/>
        <v>0.43710450000000001</v>
      </c>
      <c r="AI78" s="106">
        <f t="shared" si="4"/>
        <v>4.1604947000000001</v>
      </c>
      <c r="AJ78" s="106">
        <f t="shared" si="4"/>
        <v>3.5485491999999996</v>
      </c>
      <c r="AK78" s="106">
        <f t="shared" si="4"/>
        <v>2.2697674999999999</v>
      </c>
      <c r="AL78" s="106">
        <f t="shared" si="4"/>
        <v>-3.1830636999999999</v>
      </c>
      <c r="AM78" s="106">
        <f t="shared" si="4"/>
        <v>-2.1188123000000001</v>
      </c>
      <c r="AN78" s="106">
        <f t="shared" si="4"/>
        <v>-1.7459480000000001</v>
      </c>
      <c r="AO78" s="106">
        <f t="shared" si="4"/>
        <v>-1.1051565999999999</v>
      </c>
    </row>
    <row r="79" spans="1:41" s="103" customFormat="1" x14ac:dyDescent="0.2">
      <c r="A79" s="103" t="str">
        <f t="shared" si="5"/>
        <v>SS-42989</v>
      </c>
      <c r="B79" s="103" t="s">
        <v>325</v>
      </c>
      <c r="C79" s="103" t="s">
        <v>52</v>
      </c>
      <c r="D79" s="103" t="s">
        <v>338</v>
      </c>
      <c r="E79" s="103" t="s">
        <v>331</v>
      </c>
      <c r="F79" s="103" t="s">
        <v>328</v>
      </c>
      <c r="G79" s="103" t="s">
        <v>332</v>
      </c>
      <c r="H79" s="104">
        <f t="shared" si="6"/>
        <v>42989</v>
      </c>
      <c r="I79" s="104" t="str">
        <f t="shared" si="6"/>
        <v>All</v>
      </c>
      <c r="J79" s="103">
        <f t="shared" si="7"/>
        <v>19889</v>
      </c>
      <c r="K79" s="104" t="str">
        <f t="shared" ref="K79:N79" si="29">+K62</f>
        <v>All</v>
      </c>
      <c r="L79" s="104" t="str">
        <f t="shared" si="29"/>
        <v>Adjusted</v>
      </c>
      <c r="M79" s="104"/>
      <c r="N79" s="104" t="str">
        <f t="shared" si="29"/>
        <v>Estimated Load Impact</v>
      </c>
      <c r="O79" s="105">
        <f t="shared" ref="O79:P79" si="30">+O62</f>
        <v>18</v>
      </c>
      <c r="P79" s="105">
        <f t="shared" si="30"/>
        <v>21</v>
      </c>
      <c r="Q79" s="106">
        <f t="shared" si="10"/>
        <v>3.4357581000000001</v>
      </c>
      <c r="R79" s="106">
        <f t="shared" si="4"/>
        <v>-0.22781869999999999</v>
      </c>
      <c r="S79" s="106">
        <f t="shared" si="4"/>
        <v>-0.27068130000000001</v>
      </c>
      <c r="T79" s="106">
        <f t="shared" si="4"/>
        <v>0.13087080000000001</v>
      </c>
      <c r="U79" s="106">
        <f t="shared" si="4"/>
        <v>6.7610900000000002E-2</v>
      </c>
      <c r="V79" s="106">
        <f t="shared" si="4"/>
        <v>7.1930299999999989E-2</v>
      </c>
      <c r="W79" s="106">
        <f t="shared" si="4"/>
        <v>0.1158082</v>
      </c>
      <c r="X79" s="106">
        <f t="shared" ref="R79:AO84" si="31">+X45+X62</f>
        <v>-0.33096740000000002</v>
      </c>
      <c r="Y79" s="106">
        <f t="shared" si="31"/>
        <v>-0.72422190000000009</v>
      </c>
      <c r="Z79" s="106">
        <f t="shared" si="31"/>
        <v>-0.46064679999999997</v>
      </c>
      <c r="AA79" s="106">
        <f t="shared" si="31"/>
        <v>0.93366830000000012</v>
      </c>
      <c r="AB79" s="106">
        <f t="shared" si="31"/>
        <v>0.32751130000000001</v>
      </c>
      <c r="AC79" s="106">
        <f t="shared" si="31"/>
        <v>-0.47269879999999997</v>
      </c>
      <c r="AD79" s="106">
        <f t="shared" si="31"/>
        <v>1.4463400000000015E-2</v>
      </c>
      <c r="AE79" s="106">
        <f t="shared" si="31"/>
        <v>0.24782580000000004</v>
      </c>
      <c r="AF79" s="106">
        <f t="shared" si="31"/>
        <v>-0.88998889999999997</v>
      </c>
      <c r="AG79" s="106">
        <f t="shared" si="31"/>
        <v>-9.0683199999999992E-2</v>
      </c>
      <c r="AH79" s="106">
        <f t="shared" si="31"/>
        <v>0.50018850000000004</v>
      </c>
      <c r="AI79" s="106">
        <f t="shared" si="31"/>
        <v>5.8628710000000002</v>
      </c>
      <c r="AJ79" s="106">
        <f t="shared" si="31"/>
        <v>4.1923626000000001</v>
      </c>
      <c r="AK79" s="106">
        <f t="shared" si="31"/>
        <v>2.2068615</v>
      </c>
      <c r="AL79" s="106">
        <f t="shared" si="31"/>
        <v>1.4809375</v>
      </c>
      <c r="AM79" s="106">
        <f t="shared" si="31"/>
        <v>-3.4068714999999998</v>
      </c>
      <c r="AN79" s="106">
        <f t="shared" si="31"/>
        <v>-2.9159430000000004</v>
      </c>
      <c r="AO79" s="106">
        <f t="shared" si="31"/>
        <v>-2.0133014</v>
      </c>
    </row>
    <row r="80" spans="1:41" s="103" customFormat="1" x14ac:dyDescent="0.2">
      <c r="A80" s="103" t="str">
        <f t="shared" si="5"/>
        <v>SS-42990</v>
      </c>
      <c r="B80" s="103" t="s">
        <v>325</v>
      </c>
      <c r="C80" s="103" t="s">
        <v>52</v>
      </c>
      <c r="D80" s="103" t="s">
        <v>338</v>
      </c>
      <c r="E80" s="103" t="s">
        <v>331</v>
      </c>
      <c r="F80" s="103" t="s">
        <v>328</v>
      </c>
      <c r="G80" s="103" t="s">
        <v>332</v>
      </c>
      <c r="H80" s="104">
        <f t="shared" si="6"/>
        <v>42990</v>
      </c>
      <c r="I80" s="104" t="str">
        <f t="shared" si="6"/>
        <v>All</v>
      </c>
      <c r="J80" s="103">
        <f t="shared" si="7"/>
        <v>19889</v>
      </c>
      <c r="K80" s="104" t="str">
        <f t="shared" ref="K80:N80" si="32">+K63</f>
        <v>All</v>
      </c>
      <c r="L80" s="104" t="str">
        <f t="shared" si="32"/>
        <v>Adjusted</v>
      </c>
      <c r="M80" s="104"/>
      <c r="N80" s="104" t="str">
        <f t="shared" si="32"/>
        <v>Estimated Load Impact</v>
      </c>
      <c r="O80" s="105">
        <f t="shared" ref="O80:P80" si="33">+O63</f>
        <v>18</v>
      </c>
      <c r="P80" s="105">
        <f t="shared" si="33"/>
        <v>21</v>
      </c>
      <c r="Q80" s="106">
        <f t="shared" si="10"/>
        <v>1.9245206000000001</v>
      </c>
      <c r="R80" s="106">
        <f t="shared" si="31"/>
        <v>0.74905120000000003</v>
      </c>
      <c r="S80" s="106">
        <f t="shared" si="31"/>
        <v>-9.427329999999999E-2</v>
      </c>
      <c r="T80" s="106">
        <f t="shared" si="31"/>
        <v>-0.33877649999999998</v>
      </c>
      <c r="U80" s="106">
        <f t="shared" si="31"/>
        <v>-0.2179797</v>
      </c>
      <c r="V80" s="106">
        <f t="shared" si="31"/>
        <v>4.1329199999999996E-2</v>
      </c>
      <c r="W80" s="106">
        <f t="shared" si="31"/>
        <v>-3.1094900000000002E-2</v>
      </c>
      <c r="X80" s="106">
        <f t="shared" si="31"/>
        <v>4.7898300000000005E-2</v>
      </c>
      <c r="Y80" s="106">
        <f t="shared" si="31"/>
        <v>0.12266769999999999</v>
      </c>
      <c r="Z80" s="106">
        <f t="shared" si="31"/>
        <v>-0.15489410000000001</v>
      </c>
      <c r="AA80" s="106">
        <f t="shared" si="31"/>
        <v>-4.48157E-2</v>
      </c>
      <c r="AB80" s="106">
        <f t="shared" si="31"/>
        <v>0.45225439999999995</v>
      </c>
      <c r="AC80" s="106">
        <f t="shared" si="31"/>
        <v>-0.41840509999999997</v>
      </c>
      <c r="AD80" s="106">
        <f t="shared" si="31"/>
        <v>-2.5556699999999988E-2</v>
      </c>
      <c r="AE80" s="106">
        <f t="shared" si="31"/>
        <v>0.11354299999999998</v>
      </c>
      <c r="AF80" s="106">
        <f t="shared" si="31"/>
        <v>-0.14800950000000002</v>
      </c>
      <c r="AG80" s="106">
        <f t="shared" si="31"/>
        <v>-0.114541</v>
      </c>
      <c r="AH80" s="106">
        <f t="shared" si="31"/>
        <v>2.1351000000000009E-3</v>
      </c>
      <c r="AI80" s="106">
        <f t="shared" si="31"/>
        <v>3.1644912999999999</v>
      </c>
      <c r="AJ80" s="106">
        <f t="shared" si="31"/>
        <v>2.5598902999999997</v>
      </c>
      <c r="AK80" s="106">
        <f t="shared" si="31"/>
        <v>1.5045557999999999</v>
      </c>
      <c r="AL80" s="106">
        <f t="shared" si="31"/>
        <v>0.46914429999999996</v>
      </c>
      <c r="AM80" s="106">
        <f t="shared" si="31"/>
        <v>-3.0991789000000001</v>
      </c>
      <c r="AN80" s="106">
        <f t="shared" si="31"/>
        <v>-1.7557826999999999</v>
      </c>
      <c r="AO80" s="106">
        <f t="shared" si="31"/>
        <v>-0.64619190000000004</v>
      </c>
    </row>
    <row r="81" spans="1:41" s="103" customFormat="1" x14ac:dyDescent="0.2">
      <c r="A81" s="103" t="str">
        <f t="shared" si="5"/>
        <v>SS-43003</v>
      </c>
      <c r="B81" s="103" t="s">
        <v>325</v>
      </c>
      <c r="C81" s="103" t="s">
        <v>52</v>
      </c>
      <c r="D81" s="103" t="s">
        <v>338</v>
      </c>
      <c r="E81" s="103" t="s">
        <v>331</v>
      </c>
      <c r="F81" s="103" t="s">
        <v>328</v>
      </c>
      <c r="G81" s="103" t="s">
        <v>332</v>
      </c>
      <c r="H81" s="104">
        <f t="shared" si="6"/>
        <v>43003</v>
      </c>
      <c r="I81" s="104" t="str">
        <f t="shared" si="6"/>
        <v>All</v>
      </c>
      <c r="J81" s="103">
        <f t="shared" si="7"/>
        <v>19889</v>
      </c>
      <c r="K81" s="104" t="str">
        <f t="shared" ref="K81:N81" si="34">+K64</f>
        <v>All</v>
      </c>
      <c r="L81" s="104" t="str">
        <f t="shared" si="34"/>
        <v>Adjusted</v>
      </c>
      <c r="M81" s="104"/>
      <c r="N81" s="104" t="str">
        <f t="shared" si="34"/>
        <v>Estimated Load Impact</v>
      </c>
      <c r="O81" s="105">
        <f t="shared" ref="O81:P81" si="35">+O64</f>
        <v>18</v>
      </c>
      <c r="P81" s="105">
        <f t="shared" si="35"/>
        <v>21</v>
      </c>
      <c r="Q81" s="106">
        <f t="shared" si="10"/>
        <v>0.32410860000000002</v>
      </c>
      <c r="R81" s="106">
        <f t="shared" si="31"/>
        <v>-9.2956500000000011E-2</v>
      </c>
      <c r="S81" s="106">
        <f t="shared" si="31"/>
        <v>4.4885800000000003E-2</v>
      </c>
      <c r="T81" s="106">
        <f t="shared" si="31"/>
        <v>3.81026E-2</v>
      </c>
      <c r="U81" s="106">
        <f t="shared" si="31"/>
        <v>8.1999699999999995E-2</v>
      </c>
      <c r="V81" s="106">
        <f t="shared" si="31"/>
        <v>1.5739600000000006E-2</v>
      </c>
      <c r="W81" s="106">
        <f t="shared" si="31"/>
        <v>-4.5646699999999998E-2</v>
      </c>
      <c r="X81" s="106">
        <f t="shared" si="31"/>
        <v>-0.2466296</v>
      </c>
      <c r="Y81" s="106">
        <f t="shared" si="31"/>
        <v>-0.27297719999999998</v>
      </c>
      <c r="Z81" s="106">
        <f t="shared" si="31"/>
        <v>0.1222423</v>
      </c>
      <c r="AA81" s="106">
        <f t="shared" si="31"/>
        <v>-2.6121000000000005E-2</v>
      </c>
      <c r="AB81" s="106">
        <f t="shared" si="31"/>
        <v>7.6714399999999988E-2</v>
      </c>
      <c r="AC81" s="106">
        <f t="shared" si="31"/>
        <v>0.2504344</v>
      </c>
      <c r="AD81" s="106">
        <f t="shared" si="31"/>
        <v>-0.35969229999999996</v>
      </c>
      <c r="AE81" s="106">
        <f t="shared" si="31"/>
        <v>2.7866300000000011E-2</v>
      </c>
      <c r="AF81" s="106">
        <f t="shared" si="31"/>
        <v>-0.25602069999999999</v>
      </c>
      <c r="AG81" s="106">
        <f t="shared" si="31"/>
        <v>3.4391700000000011E-2</v>
      </c>
      <c r="AH81" s="106">
        <f t="shared" si="31"/>
        <v>8.7568199999999985E-2</v>
      </c>
      <c r="AI81" s="106">
        <f t="shared" si="31"/>
        <v>1.5114571000000001</v>
      </c>
      <c r="AJ81" s="106">
        <f t="shared" si="31"/>
        <v>0.40132319999999999</v>
      </c>
      <c r="AK81" s="106">
        <f t="shared" si="31"/>
        <v>-0.32698630000000001</v>
      </c>
      <c r="AL81" s="106">
        <f t="shared" si="31"/>
        <v>-0.28935959999999994</v>
      </c>
      <c r="AM81" s="106">
        <f t="shared" si="31"/>
        <v>-1.1033596000000001</v>
      </c>
      <c r="AN81" s="106">
        <f t="shared" si="31"/>
        <v>-0.56147519999999995</v>
      </c>
      <c r="AO81" s="106">
        <f t="shared" si="31"/>
        <v>0.15036980000000003</v>
      </c>
    </row>
    <row r="82" spans="1:41" s="103" customFormat="1" x14ac:dyDescent="0.2">
      <c r="A82" s="103" t="str">
        <f t="shared" si="5"/>
        <v>SS-43004</v>
      </c>
      <c r="B82" s="103" t="s">
        <v>325</v>
      </c>
      <c r="C82" s="103" t="s">
        <v>52</v>
      </c>
      <c r="D82" s="103" t="s">
        <v>338</v>
      </c>
      <c r="E82" s="103" t="s">
        <v>331</v>
      </c>
      <c r="F82" s="103" t="s">
        <v>328</v>
      </c>
      <c r="G82" s="103" t="s">
        <v>332</v>
      </c>
      <c r="H82" s="104">
        <f t="shared" si="6"/>
        <v>43004</v>
      </c>
      <c r="I82" s="104" t="str">
        <f t="shared" si="6"/>
        <v>All</v>
      </c>
      <c r="J82" s="103">
        <f t="shared" si="7"/>
        <v>19889</v>
      </c>
      <c r="K82" s="104" t="str">
        <f t="shared" ref="K82:N82" si="36">+K65</f>
        <v>All</v>
      </c>
      <c r="L82" s="104" t="str">
        <f t="shared" si="36"/>
        <v>Adjusted</v>
      </c>
      <c r="M82" s="104"/>
      <c r="N82" s="104" t="str">
        <f t="shared" si="36"/>
        <v>Estimated Load Impact</v>
      </c>
      <c r="O82" s="105">
        <f t="shared" ref="O82:P82" si="37">+O65</f>
        <v>18</v>
      </c>
      <c r="P82" s="105">
        <f t="shared" si="37"/>
        <v>21</v>
      </c>
      <c r="Q82" s="106">
        <f t="shared" si="10"/>
        <v>0.88311380000000006</v>
      </c>
      <c r="R82" s="106">
        <f t="shared" si="31"/>
        <v>0.12992390000000001</v>
      </c>
      <c r="S82" s="106">
        <f t="shared" si="31"/>
        <v>-8.6745600000000006E-2</v>
      </c>
      <c r="T82" s="106">
        <f t="shared" si="31"/>
        <v>2.6327700000000009E-2</v>
      </c>
      <c r="U82" s="106">
        <f t="shared" si="31"/>
        <v>3.2861399999999999E-2</v>
      </c>
      <c r="V82" s="106">
        <f t="shared" si="31"/>
        <v>0.1856681</v>
      </c>
      <c r="W82" s="106">
        <f t="shared" si="31"/>
        <v>-0.1905317</v>
      </c>
      <c r="X82" s="106">
        <f t="shared" si="31"/>
        <v>0.12146169999999999</v>
      </c>
      <c r="Y82" s="106">
        <f t="shared" si="31"/>
        <v>8.3887900000000015E-2</v>
      </c>
      <c r="Z82" s="106">
        <f t="shared" si="31"/>
        <v>-8.7152099999999996E-2</v>
      </c>
      <c r="AA82" s="106">
        <f t="shared" si="31"/>
        <v>9.0058999999999972E-3</v>
      </c>
      <c r="AB82" s="106">
        <f t="shared" si="31"/>
        <v>0.19954559999999999</v>
      </c>
      <c r="AC82" s="106">
        <f t="shared" si="31"/>
        <v>-9.0863600000000003E-2</v>
      </c>
      <c r="AD82" s="106">
        <f t="shared" si="31"/>
        <v>-2.0916699999999983E-2</v>
      </c>
      <c r="AE82" s="106">
        <f t="shared" si="31"/>
        <v>-0.18276239999999999</v>
      </c>
      <c r="AF82" s="106">
        <f t="shared" si="31"/>
        <v>-0.25176699999999996</v>
      </c>
      <c r="AG82" s="106">
        <f t="shared" si="31"/>
        <v>6.0443700000000003E-2</v>
      </c>
      <c r="AH82" s="106">
        <f t="shared" si="31"/>
        <v>0.44136199999999998</v>
      </c>
      <c r="AI82" s="106">
        <f t="shared" si="31"/>
        <v>1.5620739000000001</v>
      </c>
      <c r="AJ82" s="106">
        <f t="shared" si="31"/>
        <v>0.72287570000000001</v>
      </c>
      <c r="AK82" s="106">
        <f t="shared" si="31"/>
        <v>1.0426416000000001</v>
      </c>
      <c r="AL82" s="106">
        <f t="shared" si="31"/>
        <v>0.20486390000000002</v>
      </c>
      <c r="AM82" s="106">
        <f t="shared" si="31"/>
        <v>-0.18029480000000001</v>
      </c>
      <c r="AN82" s="106">
        <f t="shared" si="31"/>
        <v>0.39250289999999999</v>
      </c>
      <c r="AO82" s="106">
        <f t="shared" si="31"/>
        <v>0.41409800000000002</v>
      </c>
    </row>
    <row r="83" spans="1:41" s="103" customFormat="1" x14ac:dyDescent="0.2">
      <c r="A83" s="103" t="str">
        <f t="shared" si="5"/>
        <v>SS-43006</v>
      </c>
      <c r="B83" s="103" t="s">
        <v>325</v>
      </c>
      <c r="C83" s="103" t="s">
        <v>52</v>
      </c>
      <c r="D83" s="103" t="s">
        <v>338</v>
      </c>
      <c r="E83" s="103" t="s">
        <v>331</v>
      </c>
      <c r="F83" s="103" t="s">
        <v>328</v>
      </c>
      <c r="G83" s="103" t="s">
        <v>332</v>
      </c>
      <c r="H83" s="104">
        <f t="shared" si="6"/>
        <v>43006</v>
      </c>
      <c r="I83" s="104" t="str">
        <f t="shared" si="6"/>
        <v>All</v>
      </c>
      <c r="J83" s="103">
        <f t="shared" si="7"/>
        <v>19889</v>
      </c>
      <c r="K83" s="104" t="str">
        <f t="shared" ref="K83:N83" si="38">+K66</f>
        <v>All</v>
      </c>
      <c r="L83" s="104" t="str">
        <f t="shared" si="38"/>
        <v>Adjusted</v>
      </c>
      <c r="M83" s="104"/>
      <c r="N83" s="104" t="str">
        <f t="shared" si="38"/>
        <v>Estimated Load Impact</v>
      </c>
      <c r="O83" s="105">
        <f t="shared" ref="O83:P83" si="39">+O66</f>
        <v>18</v>
      </c>
      <c r="P83" s="105">
        <f t="shared" si="39"/>
        <v>21</v>
      </c>
      <c r="Q83" s="106">
        <f t="shared" si="10"/>
        <v>0.93480750000000001</v>
      </c>
      <c r="R83" s="106">
        <f t="shared" si="31"/>
        <v>0.25982549999999999</v>
      </c>
      <c r="S83" s="106">
        <f t="shared" si="31"/>
        <v>0.18094860000000001</v>
      </c>
      <c r="T83" s="106">
        <f t="shared" si="31"/>
        <v>6.9917499999999994E-2</v>
      </c>
      <c r="U83" s="106">
        <f t="shared" si="31"/>
        <v>0.18481600000000001</v>
      </c>
      <c r="V83" s="106">
        <f t="shared" si="31"/>
        <v>-0.1432233</v>
      </c>
      <c r="W83" s="106">
        <f t="shared" si="31"/>
        <v>-0.34443849999999998</v>
      </c>
      <c r="X83" s="106">
        <f t="shared" si="31"/>
        <v>-0.165465</v>
      </c>
      <c r="Y83" s="106">
        <f t="shared" si="31"/>
        <v>-0.2784683</v>
      </c>
      <c r="Z83" s="106">
        <f t="shared" si="31"/>
        <v>2.0084499999999998E-2</v>
      </c>
      <c r="AA83" s="106">
        <f t="shared" si="31"/>
        <v>0.20923130000000001</v>
      </c>
      <c r="AB83" s="106">
        <f t="shared" si="31"/>
        <v>-5.0883200000000003E-2</v>
      </c>
      <c r="AC83" s="106">
        <f t="shared" si="31"/>
        <v>-0.16136590000000001</v>
      </c>
      <c r="AD83" s="106">
        <f t="shared" si="31"/>
        <v>0.14206550000000001</v>
      </c>
      <c r="AE83" s="106">
        <f t="shared" si="31"/>
        <v>0.10673650000000001</v>
      </c>
      <c r="AF83" s="106">
        <f t="shared" si="31"/>
        <v>-0.1514537</v>
      </c>
      <c r="AG83" s="106">
        <f t="shared" si="31"/>
        <v>0.10758129999999999</v>
      </c>
      <c r="AH83" s="106">
        <f t="shared" si="31"/>
        <v>-0.2601193</v>
      </c>
      <c r="AI83" s="106">
        <f t="shared" si="31"/>
        <v>1.9183447</v>
      </c>
      <c r="AJ83" s="106">
        <f t="shared" si="31"/>
        <v>1.1571885</v>
      </c>
      <c r="AK83" s="106">
        <f t="shared" si="31"/>
        <v>0.62941789999999997</v>
      </c>
      <c r="AL83" s="106">
        <f t="shared" si="31"/>
        <v>3.4278900000000001E-2</v>
      </c>
      <c r="AM83" s="106">
        <f t="shared" si="31"/>
        <v>-1.6500645999999999</v>
      </c>
      <c r="AN83" s="106">
        <f t="shared" si="31"/>
        <v>-1.0213437000000001</v>
      </c>
      <c r="AO83" s="106">
        <f t="shared" si="31"/>
        <v>-0.32306069999999998</v>
      </c>
    </row>
    <row r="84" spans="1:41" s="103" customFormat="1" x14ac:dyDescent="0.2">
      <c r="A84" s="103" t="str">
        <f t="shared" si="5"/>
        <v>SS-43032</v>
      </c>
      <c r="B84" s="103" t="s">
        <v>325</v>
      </c>
      <c r="C84" s="103" t="s">
        <v>52</v>
      </c>
      <c r="D84" s="103" t="s">
        <v>338</v>
      </c>
      <c r="E84" s="103" t="s">
        <v>331</v>
      </c>
      <c r="F84" s="103" t="s">
        <v>328</v>
      </c>
      <c r="G84" s="103" t="s">
        <v>332</v>
      </c>
      <c r="H84" s="104">
        <f t="shared" si="6"/>
        <v>43032</v>
      </c>
      <c r="I84" s="104" t="str">
        <f t="shared" si="6"/>
        <v>All</v>
      </c>
      <c r="J84" s="103">
        <f t="shared" si="7"/>
        <v>19889</v>
      </c>
      <c r="K84" s="104" t="str">
        <f t="shared" ref="K84:N84" si="40">+K67</f>
        <v>All</v>
      </c>
      <c r="L84" s="104" t="str">
        <f t="shared" si="40"/>
        <v>Adjusted</v>
      </c>
      <c r="M84" s="104"/>
      <c r="N84" s="104" t="str">
        <f t="shared" si="40"/>
        <v>Estimated Load Impact</v>
      </c>
      <c r="O84" s="105">
        <f t="shared" ref="O84:P84" si="41">+O67</f>
        <v>16</v>
      </c>
      <c r="P84" s="105">
        <f t="shared" si="41"/>
        <v>17</v>
      </c>
      <c r="Q84" s="106">
        <f t="shared" si="10"/>
        <v>7.7736970000000003</v>
      </c>
      <c r="R84" s="106">
        <f t="shared" si="31"/>
        <v>-0.43097580000000002</v>
      </c>
      <c r="S84" s="106">
        <f t="shared" si="31"/>
        <v>-0.43206469999999997</v>
      </c>
      <c r="T84" s="106">
        <f t="shared" si="31"/>
        <v>-3.4907000000000007E-2</v>
      </c>
      <c r="U84" s="106">
        <f t="shared" si="31"/>
        <v>4.8937800000000004E-2</v>
      </c>
      <c r="V84" s="106">
        <f t="shared" si="31"/>
        <v>8.5357800000000011E-2</v>
      </c>
      <c r="W84" s="106">
        <f t="shared" si="31"/>
        <v>0.16500090000000001</v>
      </c>
      <c r="X84" s="106">
        <f t="shared" si="31"/>
        <v>0.66510859999999994</v>
      </c>
      <c r="Y84" s="106">
        <f t="shared" si="31"/>
        <v>0.28692289999999998</v>
      </c>
      <c r="Z84" s="106">
        <f t="shared" si="31"/>
        <v>-7.05818E-2</v>
      </c>
      <c r="AA84" s="106">
        <f t="shared" si="31"/>
        <v>-0.19051290000000001</v>
      </c>
      <c r="AB84" s="106">
        <f t="shared" si="31"/>
        <v>-8.7399999999999992E-15</v>
      </c>
      <c r="AC84" s="106">
        <f t="shared" si="31"/>
        <v>0.36659209999999998</v>
      </c>
      <c r="AD84" s="106">
        <f t="shared" si="31"/>
        <v>0.39030360000000003</v>
      </c>
      <c r="AE84" s="106">
        <f t="shared" si="31"/>
        <v>-5.4637599999999995E-2</v>
      </c>
      <c r="AF84" s="106">
        <f t="shared" si="31"/>
        <v>-0.53899850000000005</v>
      </c>
      <c r="AG84" s="106">
        <f t="shared" si="31"/>
        <v>6.923686</v>
      </c>
      <c r="AH84" s="106">
        <f t="shared" si="31"/>
        <v>8.6237080000000006</v>
      </c>
      <c r="AI84" s="106">
        <f t="shared" si="31"/>
        <v>-1.3039063</v>
      </c>
      <c r="AJ84" s="106">
        <f t="shared" si="31"/>
        <v>-3.8470521999999998</v>
      </c>
      <c r="AK84" s="106">
        <f t="shared" si="31"/>
        <v>-3.8949271999999997</v>
      </c>
      <c r="AL84" s="106">
        <f t="shared" si="31"/>
        <v>-1.6386994000000001</v>
      </c>
      <c r="AM84" s="106">
        <f t="shared" si="31"/>
        <v>-0.5716888</v>
      </c>
      <c r="AN84" s="106">
        <f t="shared" si="31"/>
        <v>-1.2475196</v>
      </c>
      <c r="AO84" s="106">
        <f t="shared" si="31"/>
        <v>-0.90571879999999994</v>
      </c>
    </row>
  </sheetData>
  <mergeCells count="1">
    <mergeCell ref="O3:Q3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2017 Exceptions Report</vt:lpstr>
      <vt:lpstr>CBP and SS Dispatched</vt:lpstr>
      <vt:lpstr>Triggered and Conditions Met</vt:lpstr>
      <vt:lpstr>Supporting data_Dailly Forecast</vt:lpstr>
      <vt:lpstr>Suporting data_Official DR LI</vt:lpstr>
    </vt:vector>
  </TitlesOfParts>
  <Company>Sempra Energy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SDG3 PRESCHED</dc:creator>
  <cp:lastModifiedBy>Atkinson, Stacie</cp:lastModifiedBy>
  <dcterms:created xsi:type="dcterms:W3CDTF">2016-03-10T14:56:03Z</dcterms:created>
  <dcterms:modified xsi:type="dcterms:W3CDTF">2018-06-01T17:05:19Z</dcterms:modified>
</cp:coreProperties>
</file>